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202300"/>
  <mc:AlternateContent xmlns:mc="http://schemas.openxmlformats.org/markup-compatibility/2006">
    <mc:Choice Requires="x15">
      <x15ac:absPath xmlns:x15ac="http://schemas.microsoft.com/office/spreadsheetml/2010/11/ac" url="https://financewa-my.sharepoint.com/personal/adam_gale_finance_wa_gov_au/Documents/Desktop/WCS2024NR1 Post Award Docs/Prov to Comms/"/>
    </mc:Choice>
  </mc:AlternateContent>
  <xr:revisionPtr revIDLastSave="67" documentId="8_{999E288E-0CBA-4134-9335-A7D2C8BDD47E}" xr6:coauthVersionLast="47" xr6:coauthVersionMax="47" xr10:uidLastSave="{0F1F03AA-AC0E-4B82-B494-05FA73A8CBAB}"/>
  <bookViews>
    <workbookView xWindow="-120" yWindow="-120" windowWidth="29040" windowHeight="15720" xr2:uid="{63AB674C-A85E-45A4-A160-A7F94D65B256}"/>
  </bookViews>
  <sheets>
    <sheet name="INDEX" sheetId="1" r:id="rId1"/>
    <sheet name="Contact Details" sheetId="45" r:id="rId2"/>
    <sheet name="Service Categories" sheetId="46" r:id="rId3"/>
    <sheet name="Document Control" sheetId="44" r:id="rId4"/>
    <sheet name="1. Acoustics MATRIX" sheetId="9" state="hidden" r:id="rId5"/>
    <sheet name="1. Acoustics MASTER" sheetId="3" state="hidden" r:id="rId6"/>
    <sheet name="2. Civil Eng MATRIX" sheetId="10" state="hidden" r:id="rId7"/>
    <sheet name="2. Civil Eng MASTER" sheetId="7" state="hidden" r:id="rId8"/>
    <sheet name="3. Electrical Eng MATRIX" sheetId="4" state="hidden" r:id="rId9"/>
    <sheet name="3. Electrical Eng MASTER" sheetId="8" state="hidden" r:id="rId10"/>
    <sheet name="4. Fire Eng MATRIX" sheetId="6" state="hidden" r:id="rId11"/>
    <sheet name="4. Fire Eng MASTER" sheetId="5" state="hidden" r:id="rId12"/>
    <sheet name="5. Hydraulic Eng MATRIX" sheetId="13" state="hidden" r:id="rId13"/>
    <sheet name="5. Hydraulic Eng MASTER" sheetId="12" state="hidden" r:id="rId14"/>
    <sheet name="6. Mechanical Eng MATRIX" sheetId="15" state="hidden" r:id="rId15"/>
    <sheet name="6. Mechanical Eng MASTER" sheetId="14" state="hidden" r:id="rId16"/>
    <sheet name="7. Structural Eng MATRIX" sheetId="17" state="hidden" r:id="rId17"/>
    <sheet name="7. Structural Eng MASTER" sheetId="16" state="hidden" r:id="rId18"/>
    <sheet name="8. Vertical Transport MATRIX" sheetId="19" state="hidden" r:id="rId19"/>
    <sheet name="8. Vertical Transport MASTER" sheetId="18" state="hidden" r:id="rId20"/>
    <sheet name="9. Building Design MATRIX" sheetId="22" state="hidden" r:id="rId21"/>
    <sheet name="9. Building Design MASTER" sheetId="21" state="hidden" r:id="rId22"/>
    <sheet name="10. ESD MATRIX" sheetId="24" state="hidden" r:id="rId23"/>
    <sheet name="10. ESD MASTER" sheetId="23" state="hidden" r:id="rId24"/>
    <sheet name="11. Land Surveying MATRIX" sheetId="26" state="hidden" r:id="rId25"/>
    <sheet name="11. Land Surveying MASTER" sheetId="25" state="hidden" r:id="rId26"/>
    <sheet name="12. Enviro Svcs MATRIX" sheetId="28" state="hidden" r:id="rId27"/>
    <sheet name="12. Enviro Svcs MASTER" sheetId="27" state="hidden" r:id="rId28"/>
    <sheet name="13. Security MATRIX" sheetId="30" state="hidden" r:id="rId29"/>
    <sheet name="13. Security MASTER" sheetId="29" state="hidden" r:id="rId30"/>
    <sheet name="14. Time Planning MATRIX" sheetId="31" state="hidden" r:id="rId31"/>
    <sheet name="14. Time Planning MASTER" sheetId="20" state="hidden" r:id="rId32"/>
    <sheet name="15. Traffic MATRIX" sheetId="33" state="hidden" r:id="rId33"/>
    <sheet name="15. Traffic MASTER" sheetId="32" state="hidden" r:id="rId34"/>
    <sheet name="16. Independent Super MATRIX" sheetId="35" state="hidden" r:id="rId35"/>
    <sheet name="16. Independent Super MASTER" sheetId="34" state="hidden" r:id="rId36"/>
    <sheet name="17. Geotech MATRIX" sheetId="37" state="hidden" r:id="rId37"/>
    <sheet name="17. Geotech MASTER" sheetId="36" state="hidden" r:id="rId38"/>
    <sheet name="18. Landscape MATRIX" sheetId="39" state="hidden" r:id="rId39"/>
    <sheet name="18. Landscape MASTER" sheetId="38" state="hidden" r:id="rId40"/>
    <sheet name="19. Haz Mat Inspections MATRIX" sheetId="41" state="hidden" r:id="rId41"/>
    <sheet name="19. Haz Mat Inspections MASTER" sheetId="40" state="hidden" r:id="rId42"/>
    <sheet name="20. BIM MATRIX" sheetId="43" state="hidden" r:id="rId43"/>
    <sheet name="20. BIM MASTER" sheetId="42" state="hidden" r:id="rId44"/>
  </sheets>
  <definedNames>
    <definedName name="_xlnm._FilterDatabase" localSheetId="5" hidden="1">'1. Acoustics MASTER'!$A$2:$F$95</definedName>
    <definedName name="_xlnm._FilterDatabase" localSheetId="23" hidden="1">'10. ESD MASTER'!$A$2:$F$2</definedName>
    <definedName name="_xlnm._FilterDatabase" localSheetId="25" hidden="1">'11. Land Surveying MASTER'!$A$2:$F$207</definedName>
    <definedName name="_xlnm._FilterDatabase" localSheetId="27" hidden="1">'12. Enviro Svcs MASTER'!$A$2:$F$203</definedName>
    <definedName name="_xlnm._FilterDatabase" localSheetId="29" hidden="1">'13. Security MASTER'!$A$2:$F$116</definedName>
    <definedName name="_xlnm._FilterDatabase" localSheetId="31" hidden="1">'14. Time Planning MASTER'!$A$2:$F$2</definedName>
    <definedName name="_xlnm._FilterDatabase" localSheetId="33" hidden="1">'15. Traffic MASTER'!$A$2:$F$165</definedName>
    <definedName name="_xlnm._FilterDatabase" localSheetId="35" hidden="1">'16. Independent Super MASTER'!$A$2:$F$2</definedName>
    <definedName name="_xlnm._FilterDatabase" localSheetId="37" hidden="1">'17. Geotech MASTER'!$A$2:$F$2</definedName>
    <definedName name="_xlnm._FilterDatabase" localSheetId="39" hidden="1">'18. Landscape MASTER'!$A$2:$F$2</definedName>
    <definedName name="_xlnm._FilterDatabase" localSheetId="41" hidden="1">'19. Haz Mat Inspections MASTER'!$A$2:$F$2</definedName>
    <definedName name="_xlnm._FilterDatabase" localSheetId="7" hidden="1">'2. Civil Eng MASTER'!$A$2:$F$388</definedName>
    <definedName name="_xlnm._FilterDatabase" localSheetId="43" hidden="1">'20. BIM MASTER'!$A$2:$F$2</definedName>
    <definedName name="_xlnm._FilterDatabase" localSheetId="9" hidden="1">'3. Electrical Eng MASTER'!$A$2:$F$321</definedName>
    <definedName name="_xlnm._FilterDatabase" localSheetId="11" hidden="1">'4. Fire Eng MASTER'!$A$2:$F$149</definedName>
    <definedName name="_xlnm._FilterDatabase" localSheetId="13" hidden="1">'5. Hydraulic Eng MASTER'!$A$2:$F$105</definedName>
    <definedName name="_xlnm._FilterDatabase" localSheetId="15" hidden="1">'6. Mechanical Eng MASTER'!$A$2:$F$140</definedName>
    <definedName name="_xlnm._FilterDatabase" localSheetId="17" hidden="1">'7. Structural Eng MASTER'!$A$2:$F$235</definedName>
    <definedName name="_xlnm._FilterDatabase" localSheetId="19" hidden="1">'8. Vertical Transport MASTER'!$A$2:$F$84</definedName>
    <definedName name="_xlnm._FilterDatabase" localSheetId="21" hidden="1">'9. Building Design MASTER'!$A$2:$F$2</definedName>
    <definedName name="_xlnm._FilterDatabase" localSheetId="1" hidden="1">'Contact Details'!$A$2:$O$140</definedName>
    <definedName name="_xlnm._FilterDatabase" localSheetId="2" hidden="1">'Service Categories'!$A$2:$V$140</definedName>
  </definedNames>
  <calcPr calcId="191029"/>
  <pivotCaches>
    <pivotCache cacheId="0" r:id="rId45"/>
    <pivotCache cacheId="1" r:id="rId46"/>
    <pivotCache cacheId="2" r:id="rId47"/>
    <pivotCache cacheId="3" r:id="rId48"/>
    <pivotCache cacheId="4" r:id="rId49"/>
    <pivotCache cacheId="5" r:id="rId50"/>
    <pivotCache cacheId="6" r:id="rId51"/>
    <pivotCache cacheId="7" r:id="rId52"/>
    <pivotCache cacheId="8" r:id="rId53"/>
    <pivotCache cacheId="9" r:id="rId54"/>
    <pivotCache cacheId="10" r:id="rId55"/>
    <pivotCache cacheId="11" r:id="rId56"/>
    <pivotCache cacheId="12" r:id="rId57"/>
    <pivotCache cacheId="13" r:id="rId58"/>
    <pivotCache cacheId="14" r:id="rId59"/>
    <pivotCache cacheId="15" r:id="rId60"/>
    <pivotCache cacheId="16" r:id="rId61"/>
    <pivotCache cacheId="17" r:id="rId62"/>
    <pivotCache cacheId="18" r:id="rId63"/>
    <pivotCache cacheId="19" r:id="rId6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0" i="45" l="1"/>
  <c r="A139" i="45"/>
  <c r="A138" i="45"/>
  <c r="A137" i="45"/>
  <c r="A136" i="45"/>
  <c r="A135" i="45"/>
  <c r="A134" i="45"/>
  <c r="A133" i="45"/>
  <c r="A132" i="45"/>
  <c r="A131" i="45"/>
  <c r="A130" i="45"/>
  <c r="A129" i="45"/>
  <c r="A128" i="45"/>
  <c r="A127" i="45"/>
  <c r="A126" i="45"/>
  <c r="A125" i="45"/>
  <c r="A124" i="45"/>
  <c r="A123" i="45"/>
  <c r="A122" i="45"/>
  <c r="A121" i="45"/>
  <c r="A120" i="45"/>
  <c r="A119" i="45"/>
  <c r="A118" i="45"/>
  <c r="A117" i="45"/>
  <c r="A116" i="45"/>
  <c r="A115" i="45"/>
  <c r="A114" i="45"/>
  <c r="A113" i="45"/>
  <c r="A112" i="45"/>
  <c r="A111" i="45"/>
  <c r="A110" i="45"/>
  <c r="A109" i="45"/>
  <c r="A108" i="45"/>
  <c r="A107" i="45"/>
  <c r="A106" i="45"/>
  <c r="A105" i="45"/>
  <c r="A104" i="45"/>
  <c r="A103" i="45"/>
  <c r="A102" i="45"/>
  <c r="A101" i="45"/>
  <c r="A100" i="45"/>
  <c r="A99" i="45"/>
  <c r="A98" i="45"/>
  <c r="A97" i="45"/>
  <c r="A96" i="45"/>
  <c r="A95" i="45"/>
  <c r="A94" i="45"/>
  <c r="A93" i="45"/>
  <c r="A92" i="45"/>
  <c r="A91" i="45"/>
  <c r="A90" i="45"/>
  <c r="A89" i="45"/>
  <c r="A88" i="45"/>
  <c r="A87" i="45"/>
  <c r="A86" i="45"/>
  <c r="A85" i="45"/>
  <c r="A84" i="45"/>
  <c r="A83" i="45"/>
  <c r="A82" i="45"/>
  <c r="A81" i="45"/>
  <c r="A80" i="45"/>
  <c r="A79" i="45"/>
  <c r="A78" i="45"/>
  <c r="A77" i="45"/>
  <c r="A76" i="45"/>
  <c r="A75" i="45"/>
  <c r="A74" i="45"/>
  <c r="A73" i="45"/>
  <c r="A72" i="45"/>
  <c r="A71" i="45"/>
  <c r="A70" i="45"/>
  <c r="A69" i="45"/>
  <c r="A68" i="45"/>
  <c r="A67" i="45"/>
  <c r="A66" i="45"/>
  <c r="A65" i="45"/>
  <c r="A64" i="45"/>
  <c r="A63" i="45"/>
  <c r="A62" i="45"/>
  <c r="A61" i="45"/>
  <c r="A60" i="45"/>
  <c r="A59" i="45"/>
  <c r="A58" i="45"/>
  <c r="A57" i="45"/>
  <c r="A56" i="45"/>
  <c r="A55" i="45"/>
  <c r="A54" i="45"/>
  <c r="A53" i="45"/>
  <c r="A52" i="45"/>
  <c r="A51" i="45"/>
  <c r="A50" i="45"/>
  <c r="A49" i="45"/>
  <c r="A48" i="45"/>
  <c r="A47" i="45"/>
  <c r="A46" i="45"/>
  <c r="A45" i="45"/>
  <c r="A44" i="45"/>
  <c r="A43" i="45"/>
  <c r="A42" i="45"/>
  <c r="A41"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A14" i="45"/>
  <c r="A13" i="45"/>
  <c r="A12" i="45"/>
  <c r="A11" i="45"/>
  <c r="A10" i="45"/>
  <c r="A9" i="45"/>
  <c r="A8" i="45"/>
  <c r="A7" i="45"/>
  <c r="A6" i="45"/>
  <c r="A5" i="45"/>
  <c r="A4" i="45"/>
  <c r="A3" i="45"/>
  <c r="C9" i="43"/>
  <c r="D9" i="43"/>
  <c r="E9" i="43"/>
  <c r="F9" i="43"/>
  <c r="F11" i="43" s="1"/>
  <c r="G9" i="43"/>
  <c r="H9" i="43"/>
  <c r="H11" i="43" s="1"/>
  <c r="I9" i="43"/>
  <c r="I11" i="43" s="1"/>
  <c r="J9" i="43"/>
  <c r="J11" i="43" s="1"/>
  <c r="K9" i="43"/>
  <c r="L9" i="43"/>
  <c r="M9" i="43"/>
  <c r="C10" i="43"/>
  <c r="D10" i="43"/>
  <c r="E10" i="43"/>
  <c r="E11" i="43" s="1"/>
  <c r="F10" i="43"/>
  <c r="G10" i="43"/>
  <c r="G11" i="43" s="1"/>
  <c r="H10" i="43"/>
  <c r="I10" i="43"/>
  <c r="J10" i="43"/>
  <c r="K10" i="43"/>
  <c r="L10" i="43"/>
  <c r="M10" i="43"/>
  <c r="M11" i="43" s="1"/>
  <c r="C11" i="43"/>
  <c r="D11" i="43"/>
  <c r="K11" i="43"/>
  <c r="L11" i="43"/>
  <c r="B10" i="43"/>
  <c r="B9" i="43"/>
  <c r="C17" i="41"/>
  <c r="D17" i="41"/>
  <c r="E17" i="41"/>
  <c r="F17" i="41"/>
  <c r="G17" i="41"/>
  <c r="G19" i="41" s="1"/>
  <c r="H17" i="41"/>
  <c r="I17" i="41"/>
  <c r="J17" i="41"/>
  <c r="K17" i="41"/>
  <c r="K19" i="41" s="1"/>
  <c r="L17" i="41"/>
  <c r="C18" i="41"/>
  <c r="D18" i="41"/>
  <c r="E18" i="41"/>
  <c r="E19" i="41" s="1"/>
  <c r="F18" i="41"/>
  <c r="F19" i="41" s="1"/>
  <c r="G18" i="41"/>
  <c r="H18" i="41"/>
  <c r="I18" i="41"/>
  <c r="J18" i="41"/>
  <c r="K18" i="41"/>
  <c r="L18" i="41"/>
  <c r="B18" i="41"/>
  <c r="B17" i="41"/>
  <c r="C20" i="39"/>
  <c r="D20" i="39"/>
  <c r="E20" i="39"/>
  <c r="F20" i="39"/>
  <c r="G20" i="39"/>
  <c r="H20" i="39"/>
  <c r="I20" i="39"/>
  <c r="J20" i="39"/>
  <c r="K20" i="39"/>
  <c r="K22" i="39" s="1"/>
  <c r="L20" i="39"/>
  <c r="M20" i="39"/>
  <c r="C21" i="39"/>
  <c r="D21" i="39"/>
  <c r="E21" i="39"/>
  <c r="F21" i="39"/>
  <c r="F22" i="39" s="1"/>
  <c r="G21" i="39"/>
  <c r="H21" i="39"/>
  <c r="I21" i="39"/>
  <c r="J21" i="39"/>
  <c r="K21" i="39"/>
  <c r="L21" i="39"/>
  <c r="M21" i="39"/>
  <c r="M22" i="39" s="1"/>
  <c r="E22" i="39"/>
  <c r="B21" i="39"/>
  <c r="B20" i="39"/>
  <c r="C23" i="37"/>
  <c r="D23" i="37"/>
  <c r="E23" i="37"/>
  <c r="F23" i="37"/>
  <c r="F25" i="37" s="1"/>
  <c r="G23" i="37"/>
  <c r="G25" i="37" s="1"/>
  <c r="H23" i="37"/>
  <c r="I23" i="37"/>
  <c r="J23" i="37"/>
  <c r="J25" i="37" s="1"/>
  <c r="K23" i="37"/>
  <c r="L23" i="37"/>
  <c r="M23" i="37"/>
  <c r="C24" i="37"/>
  <c r="D24" i="37"/>
  <c r="E24" i="37"/>
  <c r="E25" i="37" s="1"/>
  <c r="F24" i="37"/>
  <c r="G24" i="37"/>
  <c r="H24" i="37"/>
  <c r="I24" i="37"/>
  <c r="J24" i="37"/>
  <c r="K24" i="37"/>
  <c r="L24" i="37"/>
  <c r="L25" i="37" s="1"/>
  <c r="M24" i="37"/>
  <c r="M25" i="37" s="1"/>
  <c r="C25" i="37"/>
  <c r="D25" i="37"/>
  <c r="H25" i="37"/>
  <c r="I25" i="37"/>
  <c r="K25" i="37"/>
  <c r="B24" i="37"/>
  <c r="B23" i="37"/>
  <c r="C14" i="26"/>
  <c r="D14" i="26"/>
  <c r="E14" i="26"/>
  <c r="F14" i="26"/>
  <c r="G14" i="26"/>
  <c r="G16" i="26" s="1"/>
  <c r="H14" i="26"/>
  <c r="I14" i="26"/>
  <c r="I16" i="26" s="1"/>
  <c r="J14" i="26"/>
  <c r="J16" i="26" s="1"/>
  <c r="K14" i="26"/>
  <c r="C15" i="26"/>
  <c r="D15" i="26"/>
  <c r="D16" i="26" s="1"/>
  <c r="E15" i="26"/>
  <c r="F15" i="26"/>
  <c r="G15" i="26"/>
  <c r="H15" i="26"/>
  <c r="I15" i="26"/>
  <c r="J15" i="26"/>
  <c r="K15" i="26"/>
  <c r="C16" i="26"/>
  <c r="E16" i="26"/>
  <c r="F16" i="26"/>
  <c r="H16" i="26"/>
  <c r="K16" i="26"/>
  <c r="B15" i="26"/>
  <c r="B14" i="26"/>
  <c r="C14" i="30"/>
  <c r="D14" i="30"/>
  <c r="E14" i="30"/>
  <c r="F14" i="30"/>
  <c r="G14" i="30"/>
  <c r="G16" i="30" s="1"/>
  <c r="H14" i="30"/>
  <c r="I14" i="30"/>
  <c r="I16" i="30" s="1"/>
  <c r="J14" i="30"/>
  <c r="J16" i="30" s="1"/>
  <c r="K14" i="30"/>
  <c r="L14" i="30"/>
  <c r="M14" i="30"/>
  <c r="C15" i="30"/>
  <c r="D15" i="30"/>
  <c r="E15" i="30"/>
  <c r="E16" i="30" s="1"/>
  <c r="F15" i="30"/>
  <c r="G15" i="30"/>
  <c r="H15" i="30"/>
  <c r="I15" i="30"/>
  <c r="J15" i="30"/>
  <c r="K15" i="30"/>
  <c r="L15" i="30"/>
  <c r="M15" i="30"/>
  <c r="M16" i="30" s="1"/>
  <c r="C16" i="30"/>
  <c r="D16" i="30"/>
  <c r="F16" i="30"/>
  <c r="H16" i="30"/>
  <c r="K16" i="30"/>
  <c r="L16" i="30"/>
  <c r="B16" i="30"/>
  <c r="B15" i="30"/>
  <c r="B14" i="30"/>
  <c r="C15" i="31"/>
  <c r="C17" i="31" s="1"/>
  <c r="D15" i="31"/>
  <c r="D17" i="31" s="1"/>
  <c r="E15" i="31"/>
  <c r="E17" i="31" s="1"/>
  <c r="F15" i="31"/>
  <c r="F17" i="31" s="1"/>
  <c r="G15" i="31"/>
  <c r="H15" i="31"/>
  <c r="I15" i="31"/>
  <c r="I17" i="31" s="1"/>
  <c r="J15" i="31"/>
  <c r="K15" i="31"/>
  <c r="L15" i="31"/>
  <c r="L17" i="31" s="1"/>
  <c r="M15" i="31"/>
  <c r="M17" i="31" s="1"/>
  <c r="C16" i="31"/>
  <c r="D16" i="31"/>
  <c r="E16" i="31"/>
  <c r="F16" i="31"/>
  <c r="G16" i="31"/>
  <c r="H16" i="31"/>
  <c r="I16" i="31"/>
  <c r="J16" i="31"/>
  <c r="J17" i="31" s="1"/>
  <c r="K16" i="31"/>
  <c r="K17" i="31" s="1"/>
  <c r="L16" i="31"/>
  <c r="M16" i="31"/>
  <c r="G17" i="31"/>
  <c r="H17" i="31"/>
  <c r="B16" i="31"/>
  <c r="B15" i="31"/>
  <c r="C21" i="28"/>
  <c r="D21" i="28"/>
  <c r="D23" i="28" s="1"/>
  <c r="E21" i="28"/>
  <c r="E23" i="28" s="1"/>
  <c r="F21" i="28"/>
  <c r="F23" i="28" s="1"/>
  <c r="G21" i="28"/>
  <c r="H21" i="28"/>
  <c r="I21" i="28"/>
  <c r="I23" i="28" s="1"/>
  <c r="J21" i="28"/>
  <c r="K21" i="28"/>
  <c r="L21" i="28"/>
  <c r="L23" i="28" s="1"/>
  <c r="M21" i="28"/>
  <c r="M23" i="28" s="1"/>
  <c r="C22" i="28"/>
  <c r="C23" i="28" s="1"/>
  <c r="D22" i="28"/>
  <c r="E22" i="28"/>
  <c r="F22" i="28"/>
  <c r="G22" i="28"/>
  <c r="H22" i="28"/>
  <c r="I22" i="28"/>
  <c r="J22" i="28"/>
  <c r="J23" i="28" s="1"/>
  <c r="K22" i="28"/>
  <c r="K23" i="28" s="1"/>
  <c r="L22" i="28"/>
  <c r="M22" i="28"/>
  <c r="G23" i="28"/>
  <c r="H23" i="28"/>
  <c r="B22" i="28"/>
  <c r="B23" i="28" s="1"/>
  <c r="B21" i="28"/>
  <c r="C23" i="33"/>
  <c r="C25" i="33" s="1"/>
  <c r="D23" i="33"/>
  <c r="D25" i="33" s="1"/>
  <c r="E23" i="33"/>
  <c r="E25" i="33" s="1"/>
  <c r="F23" i="33"/>
  <c r="F25" i="33" s="1"/>
  <c r="G23" i="33"/>
  <c r="H23" i="33"/>
  <c r="I23" i="33"/>
  <c r="I25" i="33" s="1"/>
  <c r="J23" i="33"/>
  <c r="K23" i="33"/>
  <c r="L23" i="33"/>
  <c r="L25" i="33" s="1"/>
  <c r="M23" i="33"/>
  <c r="M25" i="33" s="1"/>
  <c r="C24" i="33"/>
  <c r="D24" i="33"/>
  <c r="E24" i="33"/>
  <c r="F24" i="33"/>
  <c r="G24" i="33"/>
  <c r="H24" i="33"/>
  <c r="I24" i="33"/>
  <c r="J24" i="33"/>
  <c r="J25" i="33" s="1"/>
  <c r="K24" i="33"/>
  <c r="K25" i="33" s="1"/>
  <c r="L24" i="33"/>
  <c r="M24" i="33"/>
  <c r="G25" i="33"/>
  <c r="H25" i="33"/>
  <c r="B24" i="33"/>
  <c r="B23" i="33"/>
  <c r="C27" i="35"/>
  <c r="D27" i="35"/>
  <c r="E27" i="35"/>
  <c r="F27" i="35"/>
  <c r="G27" i="35"/>
  <c r="H27" i="35"/>
  <c r="I27" i="35"/>
  <c r="I29" i="35" s="1"/>
  <c r="J27" i="35"/>
  <c r="J29" i="35" s="1"/>
  <c r="K27" i="35"/>
  <c r="L27" i="35"/>
  <c r="M27" i="35"/>
  <c r="C28" i="35"/>
  <c r="D28" i="35"/>
  <c r="E28" i="35"/>
  <c r="F28" i="35"/>
  <c r="F29" i="35" s="1"/>
  <c r="G28" i="35"/>
  <c r="G29" i="35" s="1"/>
  <c r="H28" i="35"/>
  <c r="I28" i="35"/>
  <c r="J28" i="35"/>
  <c r="K28" i="35"/>
  <c r="L28" i="35"/>
  <c r="M28" i="35"/>
  <c r="C29" i="35"/>
  <c r="D29" i="35"/>
  <c r="E29" i="35"/>
  <c r="H29" i="35"/>
  <c r="K29" i="35"/>
  <c r="L29" i="35"/>
  <c r="M29" i="35"/>
  <c r="B27" i="35"/>
  <c r="B28" i="35"/>
  <c r="C16" i="24"/>
  <c r="D16" i="24"/>
  <c r="E16" i="24"/>
  <c r="F16" i="24"/>
  <c r="G16" i="24"/>
  <c r="H16" i="24"/>
  <c r="I16" i="24"/>
  <c r="J16" i="24"/>
  <c r="K16" i="24"/>
  <c r="L16" i="24"/>
  <c r="M16" i="24"/>
  <c r="C17" i="24"/>
  <c r="C18" i="24" s="1"/>
  <c r="D17" i="24"/>
  <c r="E17" i="24"/>
  <c r="F17" i="24"/>
  <c r="G17" i="24"/>
  <c r="H17" i="24"/>
  <c r="I17" i="24"/>
  <c r="J17" i="24"/>
  <c r="K17" i="24"/>
  <c r="K18" i="24" s="1"/>
  <c r="L17" i="24"/>
  <c r="M17" i="24"/>
  <c r="L18" i="24"/>
  <c r="B17" i="24"/>
  <c r="B16" i="24"/>
  <c r="C25" i="22"/>
  <c r="C27" i="22" s="1"/>
  <c r="D25" i="22"/>
  <c r="E25" i="22"/>
  <c r="F25" i="22"/>
  <c r="G25" i="22"/>
  <c r="H25" i="22"/>
  <c r="I25" i="22"/>
  <c r="I27" i="22" s="1"/>
  <c r="J25" i="22"/>
  <c r="K25" i="22"/>
  <c r="K27" i="22" s="1"/>
  <c r="L25" i="22"/>
  <c r="M25" i="22"/>
  <c r="N25" i="22"/>
  <c r="C26" i="22"/>
  <c r="D26" i="22"/>
  <c r="E26" i="22"/>
  <c r="F26" i="22"/>
  <c r="F27" i="22" s="1"/>
  <c r="G26" i="22"/>
  <c r="G27" i="22" s="1"/>
  <c r="H26" i="22"/>
  <c r="H27" i="22" s="1"/>
  <c r="I26" i="22"/>
  <c r="J26" i="22"/>
  <c r="K26" i="22"/>
  <c r="L26" i="22"/>
  <c r="M26" i="22"/>
  <c r="N26" i="22"/>
  <c r="N27" i="22" s="1"/>
  <c r="B26" i="22"/>
  <c r="B25" i="22"/>
  <c r="B27" i="22" s="1"/>
  <c r="B11" i="43" l="1"/>
  <c r="H19" i="41"/>
  <c r="J19" i="41"/>
  <c r="I19" i="41"/>
  <c r="L19" i="41"/>
  <c r="D19" i="41"/>
  <c r="B19" i="41"/>
  <c r="C19" i="41"/>
  <c r="J22" i="39"/>
  <c r="G22" i="39"/>
  <c r="I22" i="39"/>
  <c r="L22" i="39"/>
  <c r="D22" i="39"/>
  <c r="H22" i="39"/>
  <c r="C22" i="39"/>
  <c r="B22" i="39"/>
  <c r="B25" i="37"/>
  <c r="B29" i="35"/>
  <c r="B25" i="33"/>
  <c r="B17" i="31"/>
  <c r="B16" i="26"/>
  <c r="D18" i="24"/>
  <c r="J18" i="24"/>
  <c r="F18" i="24"/>
  <c r="E18" i="24"/>
  <c r="H18" i="24"/>
  <c r="I18" i="24"/>
  <c r="M18" i="24"/>
  <c r="G18" i="24"/>
  <c r="B18" i="24"/>
  <c r="J27" i="22"/>
  <c r="E27" i="22"/>
  <c r="M27" i="22"/>
  <c r="D27" i="22"/>
  <c r="L27" i="22"/>
  <c r="E95" i="21"/>
  <c r="E94" i="21"/>
  <c r="E93" i="21"/>
  <c r="E92" i="21"/>
  <c r="E91" i="21"/>
  <c r="E90" i="21"/>
  <c r="E89" i="21"/>
  <c r="C17" i="19"/>
  <c r="D17" i="19"/>
  <c r="E17" i="19"/>
  <c r="F17" i="19"/>
  <c r="G17" i="19"/>
  <c r="H17" i="19"/>
  <c r="I17" i="19"/>
  <c r="J17" i="19"/>
  <c r="K17" i="19"/>
  <c r="L17" i="19"/>
  <c r="M17" i="19"/>
  <c r="C18" i="19"/>
  <c r="D18" i="19"/>
  <c r="E18" i="19"/>
  <c r="F18" i="19"/>
  <c r="G18" i="19"/>
  <c r="G19" i="19" s="1"/>
  <c r="H18" i="19"/>
  <c r="I18" i="19"/>
  <c r="J18" i="19"/>
  <c r="K18" i="19"/>
  <c r="L18" i="19"/>
  <c r="M18" i="19"/>
  <c r="B18" i="19"/>
  <c r="B17" i="19"/>
  <c r="B19" i="19" s="1"/>
  <c r="M19" i="19" l="1"/>
  <c r="E19" i="19"/>
  <c r="H19" i="19"/>
  <c r="K19" i="19"/>
  <c r="I19" i="19"/>
  <c r="C19" i="19"/>
  <c r="J19" i="19"/>
  <c r="F19" i="19"/>
  <c r="L19" i="19"/>
  <c r="D19" i="19"/>
  <c r="C29" i="17"/>
  <c r="C31" i="17" s="1"/>
  <c r="D29" i="17"/>
  <c r="E29" i="17"/>
  <c r="F29" i="17"/>
  <c r="F31" i="17" s="1"/>
  <c r="G29" i="17"/>
  <c r="G31" i="17" s="1"/>
  <c r="H29" i="17"/>
  <c r="H31" i="17" s="1"/>
  <c r="I29" i="17"/>
  <c r="I31" i="17" s="1"/>
  <c r="J29" i="17"/>
  <c r="J31" i="17" s="1"/>
  <c r="K29" i="17"/>
  <c r="K31" i="17" s="1"/>
  <c r="L29" i="17"/>
  <c r="M29" i="17"/>
  <c r="C30" i="17"/>
  <c r="D30" i="17"/>
  <c r="E30" i="17"/>
  <c r="F30" i="17"/>
  <c r="G30" i="17"/>
  <c r="H30" i="17"/>
  <c r="I30" i="17"/>
  <c r="J30" i="17"/>
  <c r="K30" i="17"/>
  <c r="L30" i="17"/>
  <c r="M30" i="17"/>
  <c r="D31" i="17"/>
  <c r="E31" i="17"/>
  <c r="L31" i="17"/>
  <c r="M31" i="17"/>
  <c r="B31" i="17"/>
  <c r="B30" i="17"/>
  <c r="B29" i="17"/>
  <c r="C23" i="15"/>
  <c r="D23" i="15"/>
  <c r="D25" i="15" s="1"/>
  <c r="E23" i="15"/>
  <c r="E25" i="15" s="1"/>
  <c r="F23" i="15"/>
  <c r="F25" i="15" s="1"/>
  <c r="G23" i="15"/>
  <c r="H23" i="15"/>
  <c r="I23" i="15"/>
  <c r="I25" i="15" s="1"/>
  <c r="J23" i="15"/>
  <c r="K23" i="15"/>
  <c r="K25" i="15" s="1"/>
  <c r="L23" i="15"/>
  <c r="L25" i="15" s="1"/>
  <c r="M23" i="15"/>
  <c r="M25" i="15" s="1"/>
  <c r="C24" i="15"/>
  <c r="C25" i="15" s="1"/>
  <c r="D24" i="15"/>
  <c r="E24" i="15"/>
  <c r="F24" i="15"/>
  <c r="G24" i="15"/>
  <c r="H24" i="15"/>
  <c r="I24" i="15"/>
  <c r="J24" i="15"/>
  <c r="J25" i="15" s="1"/>
  <c r="K24" i="15"/>
  <c r="L24" i="15"/>
  <c r="M24" i="15"/>
  <c r="G25" i="15"/>
  <c r="H25" i="15"/>
  <c r="B25" i="15"/>
  <c r="B24" i="15"/>
  <c r="B23" i="15"/>
  <c r="C19" i="13"/>
  <c r="D19" i="13"/>
  <c r="E19" i="13"/>
  <c r="E21" i="13" s="1"/>
  <c r="F19" i="13"/>
  <c r="G19" i="13"/>
  <c r="H19" i="13"/>
  <c r="I19" i="13"/>
  <c r="J19" i="13"/>
  <c r="K19" i="13"/>
  <c r="L19" i="13"/>
  <c r="M19" i="13"/>
  <c r="M21" i="13" s="1"/>
  <c r="C20" i="13"/>
  <c r="D20" i="13"/>
  <c r="E20" i="13"/>
  <c r="F20" i="13"/>
  <c r="G20" i="13"/>
  <c r="H20" i="13"/>
  <c r="H21" i="13" s="1"/>
  <c r="I20" i="13"/>
  <c r="J20" i="13"/>
  <c r="K20" i="13"/>
  <c r="L20" i="13"/>
  <c r="M20" i="13"/>
  <c r="G21" i="13"/>
  <c r="B20" i="13"/>
  <c r="B19" i="13"/>
  <c r="B21" i="13" s="1"/>
  <c r="C25" i="6"/>
  <c r="D25" i="6"/>
  <c r="D27" i="6" s="1"/>
  <c r="E25" i="6"/>
  <c r="E27" i="6" s="1"/>
  <c r="F25" i="6"/>
  <c r="F27" i="6" s="1"/>
  <c r="G25" i="6"/>
  <c r="H25" i="6"/>
  <c r="I25" i="6"/>
  <c r="I27" i="6" s="1"/>
  <c r="J25" i="6"/>
  <c r="K25" i="6"/>
  <c r="K27" i="6" s="1"/>
  <c r="L25" i="6"/>
  <c r="L27" i="6" s="1"/>
  <c r="M25" i="6"/>
  <c r="M27" i="6" s="1"/>
  <c r="C26" i="6"/>
  <c r="C27" i="6" s="1"/>
  <c r="D26" i="6"/>
  <c r="E26" i="6"/>
  <c r="F26" i="6"/>
  <c r="G26" i="6"/>
  <c r="H26" i="6"/>
  <c r="I26" i="6"/>
  <c r="J26" i="6"/>
  <c r="J27" i="6" s="1"/>
  <c r="K26" i="6"/>
  <c r="L26" i="6"/>
  <c r="M26" i="6"/>
  <c r="G27" i="6"/>
  <c r="H27" i="6"/>
  <c r="B27" i="6"/>
  <c r="B26" i="6"/>
  <c r="B25" i="6"/>
  <c r="C39" i="4"/>
  <c r="D39" i="4"/>
  <c r="E39" i="4"/>
  <c r="F39" i="4"/>
  <c r="G39" i="4"/>
  <c r="H39" i="4"/>
  <c r="I39" i="4"/>
  <c r="I41" i="4" s="1"/>
  <c r="J39" i="4"/>
  <c r="K39" i="4"/>
  <c r="L39" i="4"/>
  <c r="M39" i="4"/>
  <c r="N39" i="4"/>
  <c r="C40" i="4"/>
  <c r="C41" i="4" s="1"/>
  <c r="D40" i="4"/>
  <c r="D41" i="4" s="1"/>
  <c r="E40" i="4"/>
  <c r="E41" i="4" s="1"/>
  <c r="F40" i="4"/>
  <c r="F41" i="4" s="1"/>
  <c r="G40" i="4"/>
  <c r="H40" i="4"/>
  <c r="I40" i="4"/>
  <c r="J40" i="4"/>
  <c r="K40" i="4"/>
  <c r="K41" i="4" s="1"/>
  <c r="L40" i="4"/>
  <c r="L41" i="4" s="1"/>
  <c r="M40" i="4"/>
  <c r="M41" i="4" s="1"/>
  <c r="N40" i="4"/>
  <c r="N41" i="4" s="1"/>
  <c r="B40" i="4"/>
  <c r="B39" i="4"/>
  <c r="B41" i="4" s="1"/>
  <c r="E202" i="8"/>
  <c r="E201" i="8"/>
  <c r="E200" i="8"/>
  <c r="C42" i="10"/>
  <c r="D42" i="10"/>
  <c r="E42" i="10"/>
  <c r="F42" i="10"/>
  <c r="G42" i="10"/>
  <c r="H42" i="10"/>
  <c r="I42" i="10"/>
  <c r="J42" i="10"/>
  <c r="K42" i="10"/>
  <c r="L42" i="10"/>
  <c r="M42" i="10"/>
  <c r="C41" i="10"/>
  <c r="D41" i="10"/>
  <c r="E41" i="10"/>
  <c r="F41" i="10"/>
  <c r="G41" i="10"/>
  <c r="H41" i="10"/>
  <c r="I41" i="10"/>
  <c r="J41" i="10"/>
  <c r="K41" i="10"/>
  <c r="L41" i="10"/>
  <c r="M41" i="10"/>
  <c r="D40" i="10"/>
  <c r="E40" i="10"/>
  <c r="F40" i="10"/>
  <c r="G40" i="10"/>
  <c r="H40" i="10"/>
  <c r="I40" i="10"/>
  <c r="J40" i="10"/>
  <c r="K40" i="10"/>
  <c r="L40" i="10"/>
  <c r="M40" i="10"/>
  <c r="C40" i="10"/>
  <c r="B42" i="10"/>
  <c r="B41" i="10"/>
  <c r="B40" i="10"/>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M21" i="9"/>
  <c r="L21" i="9"/>
  <c r="K21" i="9"/>
  <c r="J21" i="9"/>
  <c r="I21" i="9"/>
  <c r="H21" i="9"/>
  <c r="G21" i="9"/>
  <c r="F21" i="9"/>
  <c r="E21" i="9"/>
  <c r="D21" i="9"/>
  <c r="C21" i="9"/>
  <c r="M20" i="9"/>
  <c r="L20" i="9"/>
  <c r="L22" i="9" s="1"/>
  <c r="K20" i="9"/>
  <c r="J20" i="9"/>
  <c r="I20" i="9"/>
  <c r="H20" i="9"/>
  <c r="G20" i="9"/>
  <c r="F20" i="9"/>
  <c r="E20" i="9"/>
  <c r="E22" i="9" s="1"/>
  <c r="D20" i="9"/>
  <c r="C20" i="9"/>
  <c r="B21" i="9"/>
  <c r="B20" i="9"/>
  <c r="B22" i="9" s="1"/>
  <c r="K21" i="13" l="1"/>
  <c r="C21" i="13"/>
  <c r="I21" i="13"/>
  <c r="J21" i="13"/>
  <c r="F21" i="13"/>
  <c r="L21" i="13"/>
  <c r="D21" i="13"/>
  <c r="J41" i="4"/>
  <c r="H41" i="4"/>
  <c r="G41" i="4"/>
  <c r="C22" i="9"/>
  <c r="D22" i="9"/>
  <c r="F22" i="9"/>
  <c r="G22" i="9"/>
  <c r="H22" i="9"/>
  <c r="I22" i="9"/>
  <c r="J22" i="9"/>
  <c r="K22" i="9"/>
  <c r="M22" i="9"/>
</calcChain>
</file>

<file path=xl/sharedStrings.xml><?xml version="1.0" encoding="utf-8"?>
<sst xmlns="http://schemas.openxmlformats.org/spreadsheetml/2006/main" count="17280" uniqueCount="2775">
  <si>
    <t>Location</t>
  </si>
  <si>
    <t>Services Provided</t>
  </si>
  <si>
    <r>
      <t xml:space="preserve">Level of Personnel
</t>
    </r>
    <r>
      <rPr>
        <b/>
        <i/>
        <sz val="8"/>
        <rFont val="Arial"/>
        <family val="2"/>
      </rPr>
      <t>(Select from dropdown list)</t>
    </r>
  </si>
  <si>
    <t>Prices (A$ incl. GST) - 
HOURLY RATE</t>
  </si>
  <si>
    <t>Personnel or Price Comment
(If Applicable)</t>
  </si>
  <si>
    <t>Perth Metro</t>
  </si>
  <si>
    <t>Acoustics</t>
  </si>
  <si>
    <t>Senior Manager</t>
  </si>
  <si>
    <t>Senior Associate equivalent</t>
  </si>
  <si>
    <t>Associate</t>
  </si>
  <si>
    <t>Senior</t>
  </si>
  <si>
    <t>Equivalent to Senior Consultant</t>
  </si>
  <si>
    <t>Graduate</t>
  </si>
  <si>
    <t>Technician</t>
  </si>
  <si>
    <t>Melbourne</t>
  </si>
  <si>
    <t xml:space="preserve">Acoustic Consultancy Price Schedule </t>
  </si>
  <si>
    <t>Marshall Day Acoustics Pty Ltd</t>
  </si>
  <si>
    <t>Acoustic Consultancy</t>
  </si>
  <si>
    <t>Director</t>
  </si>
  <si>
    <t>Principal Director, Section Director</t>
  </si>
  <si>
    <t>Director, Technical Director</t>
  </si>
  <si>
    <t>Associate Director</t>
  </si>
  <si>
    <t>Associate Director, Senior Project Manager, Executive, Principal Professional, Design Manager</t>
  </si>
  <si>
    <t>Associate, Project Manager</t>
  </si>
  <si>
    <t>Senior Engineer, Senior Professional</t>
  </si>
  <si>
    <t>Scientist</t>
  </si>
  <si>
    <t>Engineer, Professional</t>
  </si>
  <si>
    <t>Graduate Engineer, Graduate Professional</t>
  </si>
  <si>
    <t>Herring Storer Acoustics</t>
  </si>
  <si>
    <t>Como</t>
  </si>
  <si>
    <t>Acoustic Consultany</t>
  </si>
  <si>
    <t>Hewshott International (Australia) Pty Ltd</t>
  </si>
  <si>
    <t>Contract Administration</t>
  </si>
  <si>
    <t>Operations Manager</t>
  </si>
  <si>
    <t>Specialist</t>
  </si>
  <si>
    <t>Acoustic Consultant</t>
  </si>
  <si>
    <t>Finance and accounting</t>
  </si>
  <si>
    <t>Financial Controller</t>
  </si>
  <si>
    <t>Australia</t>
  </si>
  <si>
    <t>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t>
  </si>
  <si>
    <t>Partner</t>
  </si>
  <si>
    <t>Rates provided to other clients vary by project and are commercial in confidence so will not be provided.</t>
  </si>
  <si>
    <t>Principal</t>
  </si>
  <si>
    <t>Draftsperson</t>
  </si>
  <si>
    <t>Arup Australia Pty Ltd</t>
  </si>
  <si>
    <t>SLR Consulting</t>
  </si>
  <si>
    <t>Acoustics, Noise and Vibration</t>
  </si>
  <si>
    <t>PhD(Eng), BE(Mech)(Hons), CPEng NER</t>
  </si>
  <si>
    <t>Acoustics, Noise</t>
  </si>
  <si>
    <t>BE(Mech)</t>
  </si>
  <si>
    <t>MEng</t>
  </si>
  <si>
    <t>PhD, BE(Hons)</t>
  </si>
  <si>
    <t>PhD, BE</t>
  </si>
  <si>
    <t>All</t>
  </si>
  <si>
    <t>Principal (L9)</t>
  </si>
  <si>
    <t>Associate (L8)</t>
  </si>
  <si>
    <t>Lead Engineer / Consultant / Manager (L7)</t>
  </si>
  <si>
    <t>Senior Engineer / Consultant / Manager / Draftsperson (L6)</t>
  </si>
  <si>
    <t>Engineer (L5)</t>
  </si>
  <si>
    <t>Engineer (L4) / Draftsperson</t>
  </si>
  <si>
    <t>Graduate (L3)</t>
  </si>
  <si>
    <t>Aurecon Australasia Pty Ltd</t>
  </si>
  <si>
    <t>GHD Pty Ltd</t>
  </si>
  <si>
    <t>Perth, WA</t>
  </si>
  <si>
    <t>Business Leader / Group Leader (Non-Director)</t>
  </si>
  <si>
    <t>Project Technical Lead (Non-Associate or above)</t>
  </si>
  <si>
    <t>Senior Engineer / Senior Designer</t>
  </si>
  <si>
    <t>Designer / Engineer</t>
  </si>
  <si>
    <t>Stantec Australia Pty Ltd</t>
  </si>
  <si>
    <t>All WA</t>
  </si>
  <si>
    <t>Acoustic Logic Pty Ltd</t>
  </si>
  <si>
    <t xml:space="preserve">All Building Acoustic Services &amp; Vibration - Design or Assessment </t>
  </si>
  <si>
    <t>All Building Acoustic Services &amp; Vibration - Testing and Field Inspections</t>
  </si>
  <si>
    <t>Colliers International Engineering &amp; Design (WA) Pty Limited</t>
  </si>
  <si>
    <t>Perth, Albany, Interstate</t>
  </si>
  <si>
    <t>BIM Management Engineer</t>
  </si>
  <si>
    <t>Modeller</t>
  </si>
  <si>
    <t>Drafter</t>
  </si>
  <si>
    <t>Gabriels Hearne Farrell Pty Ltd</t>
  </si>
  <si>
    <t>This is $280 excludign GST</t>
  </si>
  <si>
    <t>This is $230 excluding GST</t>
  </si>
  <si>
    <t>This is $210 excluding GST</t>
  </si>
  <si>
    <t xml:space="preserve">Kellogg Brown &amp; Root Pty Ltd (KBR) </t>
  </si>
  <si>
    <t>National</t>
  </si>
  <si>
    <t>KBR does not have standard corporate hourly rates. Sell rates are determined on a contract by contract basis. The "Corporate Hourly Rate" provided has been determined by benchmarking similar projects.</t>
  </si>
  <si>
    <t>NDY Management Pty Limited</t>
  </si>
  <si>
    <t>Sydney, NSW</t>
  </si>
  <si>
    <t>BIM Design Lead</t>
  </si>
  <si>
    <t>Matt Stuart</t>
  </si>
  <si>
    <t>Brisbane, QLD</t>
  </si>
  <si>
    <t>James Johnston</t>
  </si>
  <si>
    <t>Paul Haines</t>
  </si>
  <si>
    <t>Aecom Australia Pty Ltd</t>
  </si>
  <si>
    <t>Civil Engineering</t>
  </si>
  <si>
    <t>AECOM Industry Director level</t>
  </si>
  <si>
    <t>AECOM Technical Director level</t>
  </si>
  <si>
    <t>AECOM Associate Director level</t>
  </si>
  <si>
    <t>AECOM Principal level</t>
  </si>
  <si>
    <t>AECOM Senior Engineer level</t>
  </si>
  <si>
    <t>For this discipline this denotes our "Experienced Engineer"</t>
  </si>
  <si>
    <t>AECOM Graduate Engineer level</t>
  </si>
  <si>
    <t>For this discipline this denotes our "Principal Technical Officer"</t>
  </si>
  <si>
    <t>AECOM SeniorTechnical Officer</t>
  </si>
  <si>
    <t>AECOM Technical Officer</t>
  </si>
  <si>
    <t>India (Overseas design Centre)</t>
  </si>
  <si>
    <t>AECOM Technical Director level. These rates are for our overseas documentation centre in India. Specialists within India would require submission of a seperate rate should be required.</t>
  </si>
  <si>
    <t>AECOM Associate Director level.  These rates are for our overseas documentation centre in India. Specialists within India would require submission of a seperate rate should be required.</t>
  </si>
  <si>
    <t>AECOM Senior Engineer level.  These rates are for our overseas documentation centre in India. Specialists within India would require submission of a seperate rate should be required.</t>
  </si>
  <si>
    <t>For this discipline this denotes our "Experienced Engineer".  These rates are for our overseas documentation centre in India. Specialists within India would require submission of a seperate rate should be required.</t>
  </si>
  <si>
    <t>For this discipline this denotes our "Principal Technical Officer". These rates are for our overseas documentation centre in India. Specialists within India would require submission of a seperate rate should be required.</t>
  </si>
  <si>
    <t>AECOM SeniorTechnical Officer. These rates are for our overseas documentation centre in India. Specialists within India would require submission of a seperate rate should be required.</t>
  </si>
  <si>
    <t>AECOM Technical Officer. These rates are for our overseas documentation centre in India. Specialists within India would require submission of a seperate rate should be required.</t>
  </si>
  <si>
    <t>Supplier</t>
  </si>
  <si>
    <t>Acoustics Consultants Australia (WA) PTY LTD</t>
  </si>
  <si>
    <t>Tim Reynolds (Personnel Name)</t>
  </si>
  <si>
    <t>George Watts (Personnel Name)</t>
  </si>
  <si>
    <t>Paul Daly (Personnel Name)</t>
  </si>
  <si>
    <t>Geoff Harris (Personnel Name)</t>
  </si>
  <si>
    <t>Aidan Strumpher (Personnel Name)</t>
  </si>
  <si>
    <t>Gage Daly (Personnel Name)</t>
  </si>
  <si>
    <t>WSP Australia PTY LTD</t>
  </si>
  <si>
    <t>Category #</t>
  </si>
  <si>
    <t>Sub-Category Title</t>
  </si>
  <si>
    <t>Sub-Category Matrix</t>
  </si>
  <si>
    <t>Sub-Category Master</t>
  </si>
  <si>
    <t>Electrical Engineering</t>
  </si>
  <si>
    <t>Fire Engineering</t>
  </si>
  <si>
    <t>Hydraulic Engineering</t>
  </si>
  <si>
    <t>Mechanical Engineering</t>
  </si>
  <si>
    <t>Vertical Transportation</t>
  </si>
  <si>
    <t>Building Design</t>
  </si>
  <si>
    <t>Environmentally Sustainable Design</t>
  </si>
  <si>
    <t>Land Surveying</t>
  </si>
  <si>
    <t>Environmental Services</t>
  </si>
  <si>
    <t>Security Services</t>
  </si>
  <si>
    <t>Time Planning</t>
  </si>
  <si>
    <t>Traffic Management</t>
  </si>
  <si>
    <t>Independent Superintendent (Contract Administration)</t>
  </si>
  <si>
    <t>Goetechnical Consultancy</t>
  </si>
  <si>
    <t>Landscape Consultancy</t>
  </si>
  <si>
    <t xml:space="preserve">Hazardous Materials Inspections </t>
  </si>
  <si>
    <t>Building Information Modeling (BIM) Management Consultancy</t>
  </si>
  <si>
    <t xml:space="preserve">Max of Prices (A$ incl. GST) - </t>
  </si>
  <si>
    <t>Level of Personnel</t>
  </si>
  <si>
    <t>Instructions</t>
  </si>
  <si>
    <t>9. Building Design Matrix</t>
  </si>
  <si>
    <t>11. Land Surveying Matrix</t>
  </si>
  <si>
    <t>14. Time Planning Matrix</t>
  </si>
  <si>
    <t>18. Landscape Matrix</t>
  </si>
  <si>
    <t>9. Building Design Master</t>
  </si>
  <si>
    <t>11. Land Surveying Master</t>
  </si>
  <si>
    <t>14. Time Planning Master</t>
  </si>
  <si>
    <t>18. Landscape Master</t>
  </si>
  <si>
    <t>Acoustic Consultancy Matrix</t>
  </si>
  <si>
    <t>• Do X Y Z
• Click A B C
• Each Matrix provides a comparison of the maximum hourly rate (on a specified level of personnel basis for that specific sub-category).
• Each Master contains the full range of rates for suppliers appointed to each sub-category.</t>
  </si>
  <si>
    <t>1. Acoustics Matrix</t>
  </si>
  <si>
    <t>1. Acoustics Master</t>
  </si>
  <si>
    <t>2. Civil Eng Matrix</t>
  </si>
  <si>
    <t>3. Electrical Eng Matrix</t>
  </si>
  <si>
    <t>Clicking a hyperlink below will link to the comparative matrix and
master worksheet of firms appointed (on a sub-category basis).</t>
  </si>
  <si>
    <t>2. Civil Eng Master</t>
  </si>
  <si>
    <t>3. Electrical Eng Master</t>
  </si>
  <si>
    <t>4. Fire Eng Matrix</t>
  </si>
  <si>
    <t>4. Fire Eng Master</t>
  </si>
  <si>
    <t>5. Hydraulic Eng Matrix</t>
  </si>
  <si>
    <t>5. Hydraulic Eng Master</t>
  </si>
  <si>
    <t>6. Mechanical Eng Matrix</t>
  </si>
  <si>
    <t>6. Mechanical Eng Master</t>
  </si>
  <si>
    <t>7. Structural Eng Matrix</t>
  </si>
  <si>
    <t>8. Vertical Transport Matrix</t>
  </si>
  <si>
    <t>8. Vertical Transport Master</t>
  </si>
  <si>
    <t>10. ESD Matrix</t>
  </si>
  <si>
    <t>10. ESD Master</t>
  </si>
  <si>
    <t>12. Enviro Svcs Matrix</t>
  </si>
  <si>
    <t>12. Enviro Svcs Master</t>
  </si>
  <si>
    <t>13. Security Matrix</t>
  </si>
  <si>
    <t>13. Security Master</t>
  </si>
  <si>
    <t>15. Traffic Matrix</t>
  </si>
  <si>
    <t>15. Traffic Master</t>
  </si>
  <si>
    <t>16. Independent Super Master</t>
  </si>
  <si>
    <t>16. Independent Super Matrix</t>
  </si>
  <si>
    <t>17. Geotech Matrix</t>
  </si>
  <si>
    <t>17. Geotech Master</t>
  </si>
  <si>
    <t>19. Haz Mat Inspections Matrix</t>
  </si>
  <si>
    <t>19. Haz Mat Inspections Master</t>
  </si>
  <si>
    <t>20. BIM Matrix</t>
  </si>
  <si>
    <t>20. BIM Master</t>
  </si>
  <si>
    <t>Average</t>
  </si>
  <si>
    <t>1 Standard Deviation</t>
  </si>
  <si>
    <t>Average + 1 Standard Deviation</t>
  </si>
  <si>
    <t>Well Above Average</t>
  </si>
  <si>
    <t>(Greater than Average + 1 Standard Deviation)</t>
  </si>
  <si>
    <t>Above Average</t>
  </si>
  <si>
    <t>(Between Average + 1 Standard Deviation)</t>
  </si>
  <si>
    <t>Below Average</t>
  </si>
  <si>
    <t>Link to SUMMARY Worksheet</t>
  </si>
  <si>
    <t>No Price</t>
  </si>
  <si>
    <t xml:space="preserve">Civil Enginering Price Schedule </t>
  </si>
  <si>
    <t>Airey Taylor Consulting</t>
  </si>
  <si>
    <t>Perth</t>
  </si>
  <si>
    <t>Project Lead</t>
  </si>
  <si>
    <t>Lead Civil Design, QA/QC</t>
  </si>
  <si>
    <t>Civil Design, QA/QC</t>
  </si>
  <si>
    <t>Peter Airey AM, Managing Director</t>
  </si>
  <si>
    <t>John Taylor, Director</t>
  </si>
  <si>
    <t>Marian Kustra, Senior Civil Engineer</t>
  </si>
  <si>
    <t>Ali Lou, Experienced Civil Engineer</t>
  </si>
  <si>
    <t>Civil Engineering - Civil Infrastructure &amp; Building Civils</t>
  </si>
  <si>
    <t>Civil Engineering - Hydrology, Drainage, Urban Water Management</t>
  </si>
  <si>
    <t>Water Management Plans</t>
  </si>
  <si>
    <t>Civil Engineering - Hydrology, Flooding</t>
  </si>
  <si>
    <t>Arcadis Australia</t>
  </si>
  <si>
    <t>For the provision of services in relation to civil engineering, hydrology and hydrology engineering, and specialist requirements such as, but not limited to, gas and water supply schemes, and water management plans.</t>
  </si>
  <si>
    <t>Rates agreed with other clients vary by project and are commercial in confidence so will not be provided.</t>
  </si>
  <si>
    <t>Civil Director</t>
  </si>
  <si>
    <t>Senior Associate Civil Engineer</t>
  </si>
  <si>
    <t>Senior Civil Engineer</t>
  </si>
  <si>
    <t>Senior Civil Designer</t>
  </si>
  <si>
    <t>Senior Civil Drafter</t>
  </si>
  <si>
    <t>Civil Engineer</t>
  </si>
  <si>
    <t>Civil Designer</t>
  </si>
  <si>
    <t>Civil Drafter</t>
  </si>
  <si>
    <t>Graduate Civil Engineer</t>
  </si>
  <si>
    <t>BG&amp;E Pty Limited</t>
  </si>
  <si>
    <t>Director or Technical Director. Min 20 years of experience</t>
  </si>
  <si>
    <t>Senior Associate Engineer. Min 15 years of experience</t>
  </si>
  <si>
    <t>Senior Engineer or Associate Engineer. Min 10 years of experience</t>
  </si>
  <si>
    <t>Senior Civil Designer. Min 10 years experience</t>
  </si>
  <si>
    <t>Senior Civil Drafter. Min 15 years experience</t>
  </si>
  <si>
    <t>Engineer. Min 3 years of experience. Additional 'Engineer' Level of Personnel necessary</t>
  </si>
  <si>
    <t>Civil Drafter. Min 3 years experience</t>
  </si>
  <si>
    <t>Civil engineering</t>
  </si>
  <si>
    <t>Civil designer</t>
  </si>
  <si>
    <t>Civil site supervisor</t>
  </si>
  <si>
    <t>Colliers International Engineering &amp; Design (WA) Pty Ltd</t>
  </si>
  <si>
    <t>Engineering</t>
  </si>
  <si>
    <t>Drafting / Design</t>
  </si>
  <si>
    <t>Drafting</t>
  </si>
  <si>
    <t>Manila, Philippines</t>
  </si>
  <si>
    <t>Masterplanning/Concept</t>
  </si>
  <si>
    <t>Documentation</t>
  </si>
  <si>
    <t>Contract Administrator</t>
  </si>
  <si>
    <t>Peritas Consulting Pty Ltd</t>
  </si>
  <si>
    <t>Civil Engineering Services</t>
  </si>
  <si>
    <t>Kristi Kanarik - Junior Civil Drafter</t>
  </si>
  <si>
    <t>Ben Walton - Civil Engineer 2</t>
  </si>
  <si>
    <t>Robert Audino - Civil Engineer 2</t>
  </si>
  <si>
    <t>Jim Curtis - Senior Civil Designer</t>
  </si>
  <si>
    <t>Lindsay Oosterwaal - Principal Civil Designer</t>
  </si>
  <si>
    <t>Eugene Noronha - Principal Civil Designer</t>
  </si>
  <si>
    <t>Will Bowyer - Principal Civil Engineer</t>
  </si>
  <si>
    <t>Matt Hurba - Senior Principal Civil Engineer</t>
  </si>
  <si>
    <t>WGAWA Pty Ltd</t>
  </si>
  <si>
    <t>Phillipines</t>
  </si>
  <si>
    <t>BIM Leader, Snr BIM Coord, Snr BIM Tech, Snr Designer, Snr Tech Off, Snr Draftsperson</t>
  </si>
  <si>
    <t>Project BIM Technician, BIM Coordinator, Designer, Modeller</t>
  </si>
  <si>
    <t>BIM Technician, Draftsperson, BIM Admin, Intern</t>
  </si>
  <si>
    <t>WSP Australia Pty Ltd</t>
  </si>
  <si>
    <t>Civil Drafting</t>
  </si>
  <si>
    <t>BPA Consultants Pty Ltd</t>
  </si>
  <si>
    <t>Earthworks</t>
  </si>
  <si>
    <t>Perth Metro, Karratha</t>
  </si>
  <si>
    <t>Philippines</t>
  </si>
  <si>
    <t>Pavements (including Roads)</t>
  </si>
  <si>
    <t>Hydrology (Surface Water, Drainage, Stormwater, Urban Water Management Theory)</t>
  </si>
  <si>
    <t>Hydrogeology</t>
  </si>
  <si>
    <t>Cadds Group Pty Ltd</t>
  </si>
  <si>
    <t>Hourly rates for Karratha excludes travel costs</t>
  </si>
  <si>
    <t>DWA Consulting Pty Ltd</t>
  </si>
  <si>
    <t xml:space="preserve">Supervising Engineer </t>
  </si>
  <si>
    <t xml:space="preserve">Senior Engineer </t>
  </si>
  <si>
    <t>Engineer (Level 2)</t>
  </si>
  <si>
    <t>Engineer (Level 1)</t>
  </si>
  <si>
    <t>Graduate Engineer</t>
  </si>
  <si>
    <t>3D Revit Moddeller</t>
  </si>
  <si>
    <t>Senior Draftperson</t>
  </si>
  <si>
    <t>Draftperson</t>
  </si>
  <si>
    <t>Trainee Draftperson</t>
  </si>
  <si>
    <t>Jacobs Group (Australia) Pty Ltd</t>
  </si>
  <si>
    <t>Civil Project Engineering</t>
  </si>
  <si>
    <t>Rubiks Projects</t>
  </si>
  <si>
    <t>Steven Moran</t>
  </si>
  <si>
    <t>Ian Longville</t>
  </si>
  <si>
    <t>Danny Fleming</t>
  </si>
  <si>
    <t>Ben Marshall</t>
  </si>
  <si>
    <t>Porter Consulting Engineers</t>
  </si>
  <si>
    <t>Perth  Metro</t>
  </si>
  <si>
    <t>Senior Engineer</t>
  </si>
  <si>
    <t>Senior Project Manager/Senior Engineer</t>
  </si>
  <si>
    <t>Senior Project/Civil Engineer</t>
  </si>
  <si>
    <t>Project Engineer/Senior Designer</t>
  </si>
  <si>
    <t>Designer/Senior Technical Officer</t>
  </si>
  <si>
    <t>Melbourne, VIC</t>
  </si>
  <si>
    <t>Civil Design</t>
  </si>
  <si>
    <t xml:space="preserve">Civil Design </t>
  </si>
  <si>
    <t>Civil Design Lead</t>
  </si>
  <si>
    <t>Seth Carabeo</t>
  </si>
  <si>
    <t>Daniel Folan</t>
  </si>
  <si>
    <t>Param Sharma</t>
  </si>
  <si>
    <t>NDY (Norman Disney &amp; Young) Management</t>
  </si>
  <si>
    <t>Red Fox Advisory Pty Ltd</t>
  </si>
  <si>
    <t>Brisbane</t>
  </si>
  <si>
    <t>Project Director</t>
  </si>
  <si>
    <t>Design Manager</t>
  </si>
  <si>
    <t>Project Manager /Civil Engineer</t>
  </si>
  <si>
    <t>Drainage Engineer</t>
  </si>
  <si>
    <t>Michael Price</t>
  </si>
  <si>
    <t>Aaron Godfrey</t>
  </si>
  <si>
    <t>Stef Erdmann</t>
  </si>
  <si>
    <t>Lyn Ronchi</t>
  </si>
  <si>
    <t>Tim Dack</t>
  </si>
  <si>
    <t>Vikrant Pratap</t>
  </si>
  <si>
    <t>Constanza Navarrete</t>
  </si>
  <si>
    <t>Shawmac Pty Ltd</t>
  </si>
  <si>
    <t>Perth, Western Australia</t>
  </si>
  <si>
    <t xml:space="preserve">WML Consultants </t>
  </si>
  <si>
    <t>Bunbury</t>
  </si>
  <si>
    <t>Kalgoorlie</t>
  </si>
  <si>
    <t>Engineer / 12D Designer</t>
  </si>
  <si>
    <t>CAD Manager</t>
  </si>
  <si>
    <t>Also a Director / Shared between Perth</t>
  </si>
  <si>
    <t>Hydrological Specialist</t>
  </si>
  <si>
    <t>Land Development Manager / Director</t>
  </si>
  <si>
    <t>12D / OpenRoads / Design Engineer</t>
  </si>
  <si>
    <t xml:space="preserve">Engineer </t>
  </si>
  <si>
    <t>Drafting Manager / Senior Drafter</t>
  </si>
  <si>
    <t>Design Drafter</t>
  </si>
  <si>
    <t>Lead Design Drafter</t>
  </si>
  <si>
    <t>Engineer</t>
  </si>
  <si>
    <t>Senior Drafter</t>
  </si>
  <si>
    <t>Newcastle</t>
  </si>
  <si>
    <t>Sydney</t>
  </si>
  <si>
    <t>Hydrology Enginnering</t>
  </si>
  <si>
    <t>Specialised Design</t>
  </si>
  <si>
    <t>Design</t>
  </si>
  <si>
    <t>Chau Doan</t>
  </si>
  <si>
    <t>Josh Rhodes, Christian Joder</t>
  </si>
  <si>
    <t>Vladmir Guazon</t>
  </si>
  <si>
    <t>Nelson Smith</t>
  </si>
  <si>
    <t>ACOR Consultants Pty Ltd</t>
  </si>
  <si>
    <t>Pilbara</t>
  </si>
  <si>
    <t>Busselton</t>
  </si>
  <si>
    <t>Pavements (roads. Etc)</t>
  </si>
  <si>
    <t>Hydrology – surface water, drainage, storm water, urban water management theory</t>
  </si>
  <si>
    <t>AIE Engineering and Construction Management Pty Ltd</t>
  </si>
  <si>
    <t>Project Coordiantor</t>
  </si>
  <si>
    <t>Lead Engineering</t>
  </si>
  <si>
    <t>Architect</t>
  </si>
  <si>
    <t>Bulding Designer</t>
  </si>
  <si>
    <t>Documentation Manager</t>
  </si>
  <si>
    <t>Capital Engineering Pty Ltd</t>
  </si>
  <si>
    <t>Hydrology and Hydrogeology</t>
  </si>
  <si>
    <t>Victoria Metro</t>
  </si>
  <si>
    <t>Emerge Environmental Services Pty Ltd</t>
  </si>
  <si>
    <t>David Coremans</t>
  </si>
  <si>
    <t>Benjamin Brash</t>
  </si>
  <si>
    <t>Johanna Boonzaaier</t>
  </si>
  <si>
    <t>Fabio Hernandez</t>
  </si>
  <si>
    <t>Jarrod Diermajer</t>
  </si>
  <si>
    <t>Daniel Ladlow</t>
  </si>
  <si>
    <t>Mark Bretnall</t>
  </si>
  <si>
    <t>Alejandro Tello</t>
  </si>
  <si>
    <t>Umer Habib</t>
  </si>
  <si>
    <t>Personnel/price inclusion for future additions to consultancy team</t>
  </si>
  <si>
    <t>Environmental Engineers International Pty Ltd</t>
  </si>
  <si>
    <t>Dr Raj Kurup, All over Western Australia</t>
  </si>
  <si>
    <t xml:space="preserve">Hydrology, soil and water management, wastewater treatment, condition assessment, drainage, sewage treatment, waste management, odour control, </t>
  </si>
  <si>
    <t>Dr Biji Kurup, All over WA</t>
  </si>
  <si>
    <t>Reviews, sustainability, carbon emission reduction, wastewater treatment, water treatment</t>
  </si>
  <si>
    <t>Michelle North, All over WA</t>
  </si>
  <si>
    <t>Approvals, document preparation,  reviews</t>
  </si>
  <si>
    <t>All over perth</t>
  </si>
  <si>
    <t>Soil investigations</t>
  </si>
  <si>
    <t>Finlay Campbell, All over WA</t>
  </si>
  <si>
    <t>Site investigation, project engineering, wastewater</t>
  </si>
  <si>
    <t>Discounted price for govt. projects</t>
  </si>
  <si>
    <t>Forth Consulting Pty Ltd</t>
  </si>
  <si>
    <t>Western Australia</t>
  </si>
  <si>
    <t xml:space="preserve">Civil </t>
  </si>
  <si>
    <t xml:space="preserve">Karatha </t>
  </si>
  <si>
    <t xml:space="preserve">Bunbury </t>
  </si>
  <si>
    <t>GJP Engineering PTY LTD</t>
  </si>
  <si>
    <t>earthworks and retaining structures design, stormwater infrastructure design overground and below ground, sewer and grey water design (beyond buildings), roads and carparks and attendant structures.</t>
  </si>
  <si>
    <t>Hera Engineering Pty Ltd</t>
  </si>
  <si>
    <t>WA</t>
  </si>
  <si>
    <t>I3 Consulting Pty Ltd</t>
  </si>
  <si>
    <t xml:space="preserve">Perth Metro </t>
  </si>
  <si>
    <t xml:space="preserve">Civil Engineering </t>
  </si>
  <si>
    <t xml:space="preserve">Perth Regional </t>
  </si>
  <si>
    <t xml:space="preserve">Joseph Saba / Hamid Ashtari / Sandeep Kumar </t>
  </si>
  <si>
    <t>Saba Civil Management &amp; Consultancy</t>
  </si>
  <si>
    <t>Engineering Manager</t>
  </si>
  <si>
    <t>Senior Discipline Specialist Manager</t>
  </si>
  <si>
    <t>Principal/Lead Engineer</t>
  </si>
  <si>
    <t>Experienced Engineer</t>
  </si>
  <si>
    <t>Principal/Lead Designer</t>
  </si>
  <si>
    <t>Senior Designer</t>
  </si>
  <si>
    <t>Designer</t>
  </si>
  <si>
    <t>Graduate Designer</t>
  </si>
  <si>
    <t>Drafting Manager</t>
  </si>
  <si>
    <t>Principal/Lead Draftsperson</t>
  </si>
  <si>
    <t xml:space="preserve">Senior Draftsperson/CAD </t>
  </si>
  <si>
    <t>Draftsperson/CAD Operator</t>
  </si>
  <si>
    <t>Graduate Draftsmen</t>
  </si>
  <si>
    <t>Project Controls Manager</t>
  </si>
  <si>
    <t>Principal/Lead Project Controls Engineer</t>
  </si>
  <si>
    <t>Senior Project Controls Engineer</t>
  </si>
  <si>
    <t>Project Controls Engineer</t>
  </si>
  <si>
    <t>Project Controls Coordinator</t>
  </si>
  <si>
    <t>Lead Planner/Scheduler</t>
  </si>
  <si>
    <t>Senior Planner/Scheduler</t>
  </si>
  <si>
    <t>Planner/Scheduler</t>
  </si>
  <si>
    <t>Contracts Manager</t>
  </si>
  <si>
    <t>Senior Contracts Specialist</t>
  </si>
  <si>
    <t>Contracts Specialist</t>
  </si>
  <si>
    <t>Contracts Administrator</t>
  </si>
  <si>
    <t>Estimating Manager</t>
  </si>
  <si>
    <t>Principal/Lead Estimator</t>
  </si>
  <si>
    <t>Senior Estimator</t>
  </si>
  <si>
    <t>Estimator</t>
  </si>
  <si>
    <t>Document Control Manager</t>
  </si>
  <si>
    <t>Principal/Lead Document Controller</t>
  </si>
  <si>
    <t>Senior Document Controller</t>
  </si>
  <si>
    <t>Document Controller</t>
  </si>
  <si>
    <t>Sedgman Onyx Pty Ltd</t>
  </si>
  <si>
    <t>Project management</t>
  </si>
  <si>
    <t>Adelaide</t>
  </si>
  <si>
    <t>SMEC Australia Pty Ltd</t>
  </si>
  <si>
    <t>Civil Engineering Matrix</t>
  </si>
  <si>
    <t>Suppliers</t>
  </si>
  <si>
    <t>Electrical Engineering Price Schedule</t>
  </si>
  <si>
    <t>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t>
  </si>
  <si>
    <t>WA South West Region</t>
  </si>
  <si>
    <t>Electrical Engineering / Lighting Designer</t>
  </si>
  <si>
    <t>Business case development</t>
  </si>
  <si>
    <t>Feasibility studies</t>
  </si>
  <si>
    <t xml:space="preserve">Design development </t>
  </si>
  <si>
    <t>Value engineering</t>
  </si>
  <si>
    <t>Site Vists / Inspections</t>
  </si>
  <si>
    <t>Ad-hoc advice</t>
  </si>
  <si>
    <t>Ad-hoc report development</t>
  </si>
  <si>
    <t>Advisory reports</t>
  </si>
  <si>
    <t>Contract administration</t>
  </si>
  <si>
    <t>Geraldton</t>
  </si>
  <si>
    <t>Drafting services</t>
  </si>
  <si>
    <t>Peak Consultants</t>
  </si>
  <si>
    <t>Electrical and Comms Engineering</t>
  </si>
  <si>
    <t>Project Technical lead (Non-Associate or above)</t>
  </si>
  <si>
    <t>Senior Engineer / Senior Designer / BIM Lead</t>
  </si>
  <si>
    <t>Drafter / BIM Modeller</t>
  </si>
  <si>
    <t>Electrical Services</t>
  </si>
  <si>
    <t>Industrial Power</t>
  </si>
  <si>
    <t>Hourly rate has been discounted in standard rates column for all levels</t>
  </si>
  <si>
    <t>Lucid Consulting Engineers (WA) Pty Ltd</t>
  </si>
  <si>
    <t>Light and Power</t>
  </si>
  <si>
    <t>New South Wales</t>
  </si>
  <si>
    <t>Communication Systems</t>
  </si>
  <si>
    <t>Solar/Photovoltaic/Battery Power Storage/Renewable Energy</t>
  </si>
  <si>
    <t>Subconsultant</t>
  </si>
  <si>
    <t xml:space="preserve">Electrical Engineering </t>
  </si>
  <si>
    <t>Electrical Engineering (Level - Project Engineer not Specialist)</t>
  </si>
  <si>
    <t xml:space="preserve">Administration </t>
  </si>
  <si>
    <t>Alphazeta Group Pty Ltd</t>
  </si>
  <si>
    <t xml:space="preserve">High voltage - generation, distribution and utilisation </t>
  </si>
  <si>
    <t>Design of Low voltage distribution, light and power, security, renewable, solar, battery power storage, UPS</t>
  </si>
  <si>
    <t>Design of Low voltage distribution, lighting and power, security, renewable, solar, battery power storage, UPS</t>
  </si>
  <si>
    <t>Street lighting</t>
  </si>
  <si>
    <t>Arcadis Australia Pacific Pty Ltd</t>
  </si>
  <si>
    <t>Engineering Technology Consultants Pty Ltd</t>
  </si>
  <si>
    <t>Electrical Engineering Consulting</t>
  </si>
  <si>
    <t>HFM Asset Management Pty Ltd</t>
  </si>
  <si>
    <t>North Sydney, NSW</t>
  </si>
  <si>
    <t>Canberra, ACT</t>
  </si>
  <si>
    <t>BIM / Revit Modelling</t>
  </si>
  <si>
    <t>Dennis Grech</t>
  </si>
  <si>
    <t>Cameron Dawe</t>
  </si>
  <si>
    <t>Additional support available if required</t>
  </si>
  <si>
    <t xml:space="preserve">David Ling </t>
  </si>
  <si>
    <t xml:space="preserve">Craig Elliott </t>
  </si>
  <si>
    <t>Divya Joy</t>
  </si>
  <si>
    <t>Timothy Millson</t>
  </si>
  <si>
    <t>Callum Sharpe</t>
  </si>
  <si>
    <t>Lehr Consultants</t>
  </si>
  <si>
    <t>Electrical Design Lead</t>
  </si>
  <si>
    <t>Steven Cook</t>
  </si>
  <si>
    <t>Stephen Barrett</t>
  </si>
  <si>
    <t>Victor Hong</t>
  </si>
  <si>
    <t>Nic Lee</t>
  </si>
  <si>
    <t>Matthew Lau</t>
  </si>
  <si>
    <t>Norman Disney &amp; Young</t>
  </si>
  <si>
    <t>Daniel Wojcik</t>
  </si>
  <si>
    <t>Christy Quadros</t>
  </si>
  <si>
    <t>Aleksa Nenadovic</t>
  </si>
  <si>
    <t>Plexus Engineers Pty Ltd</t>
  </si>
  <si>
    <t>Powerlyt Group Pty Ltd</t>
  </si>
  <si>
    <t xml:space="preserve">Engineering &amp; Design, Project Management, Account Management, Reviews, Meetings, Advice
</t>
  </si>
  <si>
    <t xml:space="preserve">Engineering &amp; Design, Project Management, Reviews, Meetings, Advice
</t>
  </si>
  <si>
    <t xml:space="preserve">Design, Reviews, Calculations, Drawings
</t>
  </si>
  <si>
    <r>
      <rPr>
        <b/>
        <sz val="11"/>
        <color theme="1"/>
        <rFont val="Arial"/>
        <family val="2"/>
      </rPr>
      <t>Electrical Engineering</t>
    </r>
    <r>
      <rPr>
        <sz val="11"/>
        <color theme="1"/>
        <rFont val="Arial"/>
        <family val="2"/>
      </rPr>
      <t xml:space="preserve"> - All (Light &amp; Power, Energy Audits, Communication Systems, Alarm Systems,Solar/Photovoltaic/Battery Power Storage/Renewable Energy)</t>
    </r>
  </si>
  <si>
    <t>Melbourne Metro</t>
  </si>
  <si>
    <r>
      <rPr>
        <b/>
        <sz val="11"/>
        <color theme="1"/>
        <rFont val="Arial"/>
        <family val="2"/>
      </rPr>
      <t>Electrical Engineering -</t>
    </r>
    <r>
      <rPr>
        <sz val="11"/>
        <color theme="1"/>
        <rFont val="Arial"/>
        <family val="2"/>
      </rPr>
      <t xml:space="preserve">  Energy Audits, Communication Systems, Solar/Photovoltaic/Battery Power Storage/Renewable Energy)</t>
    </r>
  </si>
  <si>
    <r>
      <rPr>
        <b/>
        <sz val="11"/>
        <color theme="1"/>
        <rFont val="Arial"/>
        <family val="2"/>
      </rPr>
      <t>Electrical Engineering -</t>
    </r>
    <r>
      <rPr>
        <sz val="11"/>
        <color theme="1"/>
        <rFont val="Arial"/>
        <family val="2"/>
      </rPr>
      <t xml:space="preserve"> All (Light &amp; Power, Energy Audits, Communication Systems, Alarm Systems,Solar/Photovoltaic/Battery Power Storage/Renewable Energy)</t>
    </r>
  </si>
  <si>
    <t>Summation Pty Ltd</t>
  </si>
  <si>
    <t>Perth metro, south west, north west</t>
  </si>
  <si>
    <t>Mandurah metro, south west, north west</t>
  </si>
  <si>
    <t>Electrical Design Drafting, REVIT modeller</t>
  </si>
  <si>
    <t>Philipines</t>
  </si>
  <si>
    <t>Our office filing system is cloud based, allowing work to be undertaken remotely where required.</t>
  </si>
  <si>
    <t>CWC Consultants Pty Ltd</t>
  </si>
  <si>
    <t>CADDS Group Pty Ltd</t>
  </si>
  <si>
    <t>Light and Power (excluding Lighting Design)</t>
  </si>
  <si>
    <t>Lighting Design</t>
  </si>
  <si>
    <t>Energy Audits</t>
  </si>
  <si>
    <t>Communications Systems</t>
  </si>
  <si>
    <t>Alarm Systems (excluding Security Systems)</t>
  </si>
  <si>
    <t>Security Systems</t>
  </si>
  <si>
    <t>Drafting, documentation only (no design, calcs, field work)</t>
  </si>
  <si>
    <t>All work (including design, calcs, field work)</t>
  </si>
  <si>
    <t xml:space="preserve">All work (including design, calcs, field work)               Hourly rates for Karratha excludes travel costs   </t>
  </si>
  <si>
    <t>Electrical Services Consulting (ESC)</t>
  </si>
  <si>
    <t>Electrical</t>
  </si>
  <si>
    <t>BIM</t>
  </si>
  <si>
    <t>Engineer/Technician</t>
  </si>
  <si>
    <t>EMF Griffiths WA Pty Ltd</t>
  </si>
  <si>
    <t>All facets of the electrical engineering sub category including:
- lighting and power systems
- security surveillance systems
- renewable energy systems (solar, PV, batteries etc)
 - communications systems</t>
  </si>
  <si>
    <t>Focus Consulting WA Pty Ltd</t>
  </si>
  <si>
    <t>Perth Metro &amp; Regional WA</t>
  </si>
  <si>
    <t>Electrical Engineering / Revit</t>
  </si>
  <si>
    <t>Electrical Engineering / AutoCAD</t>
  </si>
  <si>
    <t>Eletrical Engineering / Finance / Admin.</t>
  </si>
  <si>
    <t>Harris Kmon Solutions Pty Ltd</t>
  </si>
  <si>
    <t>NT</t>
  </si>
  <si>
    <t>Queensland</t>
  </si>
  <si>
    <t>Design &amp; drafting</t>
  </si>
  <si>
    <t>Victoria</t>
  </si>
  <si>
    <t>Team Co-ordinator</t>
  </si>
  <si>
    <t>Project Management</t>
  </si>
  <si>
    <t>Tetra Tech Proteus</t>
  </si>
  <si>
    <t>Electrical &amp; Instrumentation Engineering</t>
  </si>
  <si>
    <t>Electrical/Instrumentation Design</t>
  </si>
  <si>
    <t>P7</t>
  </si>
  <si>
    <t>P4</t>
  </si>
  <si>
    <t>D7</t>
  </si>
  <si>
    <t>P3</t>
  </si>
  <si>
    <t>Perth metro</t>
  </si>
  <si>
    <t>light and power, security surveillance systems, and renewable energy systems, including solar / photovoltaic / battery power storage</t>
  </si>
  <si>
    <t>light and power</t>
  </si>
  <si>
    <t>Senior BIM Technician</t>
  </si>
  <si>
    <t>Project BIM Technician</t>
  </si>
  <si>
    <t>BIM Technician</t>
  </si>
  <si>
    <t>Darren Goodwin</t>
  </si>
  <si>
    <t>Moxit Patel</t>
  </si>
  <si>
    <t>David De Vicente Cupa</t>
  </si>
  <si>
    <t>ATA Engineering Pty Ltd</t>
  </si>
  <si>
    <t>Lighting 
Power
Communications
Audio Visual</t>
  </si>
  <si>
    <t>Lighting
Power
Communications</t>
  </si>
  <si>
    <t>Project designer</t>
  </si>
  <si>
    <t>MKA Electrical Design Consultants</t>
  </si>
  <si>
    <t>Q10 Consultants Pty Ltd</t>
  </si>
  <si>
    <t>TP Engineering Associates</t>
  </si>
  <si>
    <t>Lead, PM</t>
  </si>
  <si>
    <t>Electrical design, Lead, PM</t>
  </si>
  <si>
    <t>Electrical design</t>
  </si>
  <si>
    <t>Modelling &amp; drafting</t>
  </si>
  <si>
    <t>Project Manager</t>
  </si>
  <si>
    <t>Lead Engineer</t>
  </si>
  <si>
    <t>Lead Designer</t>
  </si>
  <si>
    <t>Electrical Engineering Matrix</t>
  </si>
  <si>
    <t>Fire Engineering Price Schedule</t>
  </si>
  <si>
    <t>Arup Australia</t>
  </si>
  <si>
    <t>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t>
  </si>
  <si>
    <t>Fire Engineering / Fire Protection</t>
  </si>
  <si>
    <t>Fire Protection</t>
  </si>
  <si>
    <t xml:space="preserve">Fire Engineering </t>
  </si>
  <si>
    <t>Adrian Tung</t>
  </si>
  <si>
    <t>Alex Tamras</t>
  </si>
  <si>
    <t xml:space="preserve">Lehr Consultants </t>
  </si>
  <si>
    <t>Fire Safety Engineering</t>
  </si>
  <si>
    <t>Fire Services</t>
  </si>
  <si>
    <t>Fire Engineering Design Lead</t>
  </si>
  <si>
    <t>Fire Protection (Wet/Dry) Design Lead</t>
  </si>
  <si>
    <t>Tony Minhinnick</t>
  </si>
  <si>
    <t>Maisam Mirbagheri</t>
  </si>
  <si>
    <t>Samuel Yii</t>
  </si>
  <si>
    <t>Jeremy Donohoe</t>
  </si>
  <si>
    <t>Tze Tan</t>
  </si>
  <si>
    <t>Fire Engineering and Fire Protection</t>
  </si>
  <si>
    <t>Design of Dry and wet fire protection systems including detection, sprinkler, fire hydrant, hose reels, gas suppression systems in buildings and precincts</t>
  </si>
  <si>
    <t>Design of fire hydrant and hose reel systems in buildings and precincts</t>
  </si>
  <si>
    <t>Fire Safety Engineering (Performance Solutions)</t>
  </si>
  <si>
    <t>Kristy Jones</t>
  </si>
  <si>
    <t>Emma Heyes</t>
  </si>
  <si>
    <t>Rob Fleury</t>
  </si>
  <si>
    <t>Yan Tsang</t>
  </si>
  <si>
    <t>Christie Cook</t>
  </si>
  <si>
    <t>Flint Engineering Pty Ltd</t>
  </si>
  <si>
    <t>Regional</t>
  </si>
  <si>
    <t>Certatude (WA) Pty Ltd</t>
  </si>
  <si>
    <t>Fire Engineering (Level - Project Engineer not Specialist)</t>
  </si>
  <si>
    <t>Fire Protection Services</t>
  </si>
  <si>
    <t>Ralf Boepple</t>
  </si>
  <si>
    <t>Troy Markovic</t>
  </si>
  <si>
    <t>Senior BIM Design</t>
  </si>
  <si>
    <t>Reece Liddy</t>
  </si>
  <si>
    <t xml:space="preserve"> Adam Chitty</t>
  </si>
  <si>
    <t>Acor Consultants Pty Ltd</t>
  </si>
  <si>
    <t>Fire Services Designs</t>
  </si>
  <si>
    <t>Fire Engineering/Performance Solutions</t>
  </si>
  <si>
    <t>Fire Audits</t>
  </si>
  <si>
    <t>Fire Modelling</t>
  </si>
  <si>
    <t>Computer Fluid Dynamics</t>
  </si>
  <si>
    <t>Certifications</t>
  </si>
  <si>
    <t xml:space="preserve">Regional </t>
  </si>
  <si>
    <t>Excludes airfares and accommodation if required</t>
  </si>
  <si>
    <t>Saraceni Fire Engineering Group (Avanti)</t>
  </si>
  <si>
    <t>Oma Design Services Pty Ltd - trading as Hydraulics Design Australia</t>
  </si>
  <si>
    <t>Strategic Fire Consulting</t>
  </si>
  <si>
    <t>Fire Engineering Matrix</t>
  </si>
  <si>
    <t>Hydraulic Engineering Price Schedule</t>
  </si>
  <si>
    <t xml:space="preserve">For provision of engineering services in relation to the flow and conveyance of fluids. For specialist services such as, but not limited to, wastewater systems, water systems, gas, and compressed air.  </t>
  </si>
  <si>
    <t>Wastewater systems, water systems, gas &amp; compressed air</t>
  </si>
  <si>
    <t>Brisbane / Sydney / Victoria</t>
  </si>
  <si>
    <t>Brisbane / Sydney</t>
  </si>
  <si>
    <t>Cameron Lucy</t>
  </si>
  <si>
    <t xml:space="preserve"> Sherman Wong &amp; Joshua Lau</t>
  </si>
  <si>
    <t xml:space="preserve">Design of Hydraulics services including hot and cold water, sewer, trade waste and gas </t>
  </si>
  <si>
    <t>Hydraulics</t>
  </si>
  <si>
    <t>Hydraulic Services</t>
  </si>
  <si>
    <t>Matthew Mercado</t>
  </si>
  <si>
    <t>Michael Jarrad</t>
  </si>
  <si>
    <t>Hydraulic</t>
  </si>
  <si>
    <t>Joseph Anthony Tilli</t>
  </si>
  <si>
    <t>Quentin Oma</t>
  </si>
  <si>
    <t>Matt Martin</t>
  </si>
  <si>
    <t>Salvatore Pullella</t>
  </si>
  <si>
    <t>Paul Crockett</t>
  </si>
  <si>
    <t>Chris Allia</t>
  </si>
  <si>
    <t>Hydraulics Design</t>
  </si>
  <si>
    <t xml:space="preserve">Hydraulics Design </t>
  </si>
  <si>
    <t>Hydraulics Design Lead</t>
  </si>
  <si>
    <t>Daniela Foti</t>
  </si>
  <si>
    <t>Jasmine Huynh</t>
  </si>
  <si>
    <t>Brent Marsh</t>
  </si>
  <si>
    <t>Ben Moulton</t>
  </si>
  <si>
    <t>Adeel Silat</t>
  </si>
  <si>
    <t>Construction Hydraulic Design Pty Ltd</t>
  </si>
  <si>
    <t>This is a maximum hourly rate, accurate at the time of submission. Construction Hydraulic Design Pty Ltd has a total of 2 personnel, both Directors and typically provide a Lump Sum Fee for services.</t>
  </si>
  <si>
    <t>Full Hydraulic Services</t>
  </si>
  <si>
    <t>Brynn Jarrett</t>
  </si>
  <si>
    <t>Mitchell McLennan</t>
  </si>
  <si>
    <t>Hugh Williamson</t>
  </si>
  <si>
    <t>Robert Lee</t>
  </si>
  <si>
    <t>Adrian Collinge</t>
  </si>
  <si>
    <t>Simon Delmastro</t>
  </si>
  <si>
    <t>Thomas Cran</t>
  </si>
  <si>
    <t>Anna Wei</t>
  </si>
  <si>
    <t>Safeer Hussain</t>
  </si>
  <si>
    <t>Gordon de Totth</t>
  </si>
  <si>
    <t>Hydraulic Engineering Matrix</t>
  </si>
  <si>
    <t>Mechanical Engineering Price Schedule</t>
  </si>
  <si>
    <t xml:space="preserve">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t>
  </si>
  <si>
    <t xml:space="preserve">Stevens McGann Willcock &amp; Copping Pty Ltd </t>
  </si>
  <si>
    <t xml:space="preserve">HVAC Design Engineer </t>
  </si>
  <si>
    <t xml:space="preserve">HVAC Design CAD/ REVIT </t>
  </si>
  <si>
    <t>Steens Gray &amp; Kelly Pty Ltd</t>
  </si>
  <si>
    <t xml:space="preserve">Mechanical Engineering </t>
  </si>
  <si>
    <t>Project Leader (Director or Senior Engineer)</t>
  </si>
  <si>
    <t>Drafting Leader</t>
  </si>
  <si>
    <t>Alphazeta Group pty ltd</t>
  </si>
  <si>
    <t>Mechanical Engineering (Level - Project Engineer not Specialist)</t>
  </si>
  <si>
    <t>Devlin Engineering &amp; Management (DEM)</t>
  </si>
  <si>
    <t>Mechanical and Independent Commissioning Agent (ICA)</t>
  </si>
  <si>
    <t>Specialist = Engineer</t>
  </si>
  <si>
    <t>Mechanical BIM support</t>
  </si>
  <si>
    <t xml:space="preserve">David Caleo </t>
  </si>
  <si>
    <t xml:space="preserve">Andrew Ostrowski </t>
  </si>
  <si>
    <t xml:space="preserve">Dev Selvarajah </t>
  </si>
  <si>
    <t>Richard Vincent</t>
  </si>
  <si>
    <t>Chris Kornek</t>
  </si>
  <si>
    <t>Mark Brayshaw</t>
  </si>
  <si>
    <t xml:space="preserve">Rob Horn </t>
  </si>
  <si>
    <t>Mario Sportelli</t>
  </si>
  <si>
    <t>Nan Ye</t>
  </si>
  <si>
    <t>Mavineet Kumar</t>
  </si>
  <si>
    <t>Willjohn Umali</t>
  </si>
  <si>
    <t>Daniel Lombardo</t>
  </si>
  <si>
    <t>Ambalika Nandha</t>
  </si>
  <si>
    <t xml:space="preserve">Craig Martins </t>
  </si>
  <si>
    <t>Tony Zhong</t>
  </si>
  <si>
    <t>AAron Metcalfe</t>
  </si>
  <si>
    <t xml:space="preserve">Mechanical Design </t>
  </si>
  <si>
    <t>Mechanical Design Lead</t>
  </si>
  <si>
    <t>Daniel Collopy</t>
  </si>
  <si>
    <t>Sean Lim</t>
  </si>
  <si>
    <t>Des Burns</t>
  </si>
  <si>
    <t>Carl Davies</t>
  </si>
  <si>
    <t>Geoff Osborne</t>
  </si>
  <si>
    <t>ACT, VIC, NSW</t>
  </si>
  <si>
    <t>heating, air conditioning, ventilation, dust collection systems, pumps and pipework, medical gasses and plumbing and passive climate design</t>
  </si>
  <si>
    <t>ACT, VIC, NSW, Perth Metro</t>
  </si>
  <si>
    <t>Amer Najjar</t>
  </si>
  <si>
    <t>Shruti Babaria</t>
  </si>
  <si>
    <t>David Wilkinson, Gavin Donnelly</t>
  </si>
  <si>
    <t>ACOR Consultants</t>
  </si>
  <si>
    <t>DB Mechanical Consulting (Magic Sky)</t>
  </si>
  <si>
    <t xml:space="preserve">Perth metro </t>
  </si>
  <si>
    <t xml:space="preserve">Mechanical </t>
  </si>
  <si>
    <t>Regional WA</t>
  </si>
  <si>
    <t>Nick Randell</t>
  </si>
  <si>
    <t>Sam Davis</t>
  </si>
  <si>
    <t>Ewan Simpson</t>
  </si>
  <si>
    <t>Ryan Higgins</t>
  </si>
  <si>
    <t>Design of mechanical/HVAC services in buildings including heating, air conditioning, ventilation, exhaust, medical gases</t>
  </si>
  <si>
    <t>Design management &amp; co-ordination</t>
  </si>
  <si>
    <t>Design &amp; mentorship</t>
  </si>
  <si>
    <t>Design &amp; co-ordination</t>
  </si>
  <si>
    <t>Team Leader</t>
  </si>
  <si>
    <t>Mechanical Engineering Matrix</t>
  </si>
  <si>
    <t xml:space="preserve">For the provision of services in relation to building structures, retaining structures and façade engineering.  For specialist requirements, including but not limited to, glass cladding, aluminium cladding and roof safety assessments.   </t>
  </si>
  <si>
    <t>Structural Engineering</t>
  </si>
  <si>
    <t>Structural Director</t>
  </si>
  <si>
    <t>Senior Associate Structural Engineer</t>
  </si>
  <si>
    <t>Associate / Senior Structural Engineer</t>
  </si>
  <si>
    <t>Senior Revit Drafter</t>
  </si>
  <si>
    <t>Structural Engineer</t>
  </si>
  <si>
    <t>Structural Drafter</t>
  </si>
  <si>
    <t>Graduate Structural Engineer</t>
  </si>
  <si>
    <t>VIC Metro</t>
  </si>
  <si>
    <t>Façade Director</t>
  </si>
  <si>
    <t>Senior Associate Façade Engineer</t>
  </si>
  <si>
    <t>Façade Lead Consultant</t>
  </si>
  <si>
    <t>Senior Facades Designer</t>
  </si>
  <si>
    <t>Senior Façade Drafter</t>
  </si>
  <si>
    <t>NSW Metro</t>
  </si>
  <si>
    <t>Façade Engineer</t>
  </si>
  <si>
    <t>Facades Designer</t>
  </si>
  <si>
    <t>Graduate Facades Designer</t>
  </si>
  <si>
    <t>Senior Revit Modeller / Drafter. Min 15 years experience</t>
  </si>
  <si>
    <t>Senior Drafter. Min 10 years experience.</t>
  </si>
  <si>
    <t>Façade Lead / Consultant. Min 15 years experience.</t>
  </si>
  <si>
    <t>Senior Designer. Min 10 years experience.</t>
  </si>
  <si>
    <t>Façade Designer. Min 3 years of experience</t>
  </si>
  <si>
    <t xml:space="preserve">design of all conventional structural services/systems including load-bearing brickwork, timber and steel framed buildings, in-situ and pre-cast concrete, footing designs (but not necessarily specialist piling), retaining structures and their water-proofing and façade engineering </t>
  </si>
  <si>
    <t>Phil Nguyen</t>
  </si>
  <si>
    <t>Mark Hennessy</t>
  </si>
  <si>
    <t>Silvio Vitelleschi</t>
  </si>
  <si>
    <t>Rod Davis</t>
  </si>
  <si>
    <t>Luke Harding</t>
  </si>
  <si>
    <t>Jeremy Chia</t>
  </si>
  <si>
    <t>Project Lead, Lead Structural Design</t>
  </si>
  <si>
    <t>Structural Design, Documentation, QA/QC</t>
  </si>
  <si>
    <t>Structural Design, Documentation, Investigations,  QA/QC</t>
  </si>
  <si>
    <t>Chief Draftsperson, Documentation Management</t>
  </si>
  <si>
    <t>Structural Draftsperson</t>
  </si>
  <si>
    <t>Ajwad Shakeel, Senior Engineer</t>
  </si>
  <si>
    <t>Aarin Ryan, Experienced Engineer</t>
  </si>
  <si>
    <t>Robert Lilly, Engineer</t>
  </si>
  <si>
    <t>Jacob Sabu, Graduate Engineer</t>
  </si>
  <si>
    <t>Keith Purnell, Chief Draftsperson</t>
  </si>
  <si>
    <t>Ahmad Al-Jagbier, Senior Draftsperson</t>
  </si>
  <si>
    <t>Structural Drafting</t>
  </si>
  <si>
    <t>building structures, retaining structures and façade engineering</t>
  </si>
  <si>
    <t>Sydney / Victoria</t>
  </si>
  <si>
    <t>Nick Kokolis</t>
  </si>
  <si>
    <t>Michael Gretton</t>
  </si>
  <si>
    <t>Sami Alebraheme,  Anil Hanumanula</t>
  </si>
  <si>
    <t xml:space="preserve">Drafting </t>
  </si>
  <si>
    <t>Structural engineering</t>
  </si>
  <si>
    <t>Structural Modelling</t>
  </si>
  <si>
    <t>Structural site supervisor</t>
  </si>
  <si>
    <t>Structural Engineering Services</t>
  </si>
  <si>
    <t>Emma Price - Junior Structural Drafter</t>
  </si>
  <si>
    <t>Shane Larmont - Structural Engineer Level 1</t>
  </si>
  <si>
    <t>Florencia Bignell - Structural Engineer Level 2</t>
  </si>
  <si>
    <t>Ben Anderson - Structural Engineer Level 2</t>
  </si>
  <si>
    <t>Krystal McKenzie - Structural Designer</t>
  </si>
  <si>
    <t>Anisha Vytla - Senior Structural Engineer Level 1</t>
  </si>
  <si>
    <t>Hasala Swales - Senior Structural Engineer Level 1</t>
  </si>
  <si>
    <t>Stuart Carey - Principal Structural Designer</t>
  </si>
  <si>
    <t>Linden Versluis - Principal Structural Designer</t>
  </si>
  <si>
    <t>Richard Phillipsz - Principal Structural Designer</t>
  </si>
  <si>
    <t>Damien Catherine - Principal Structural Designer</t>
  </si>
  <si>
    <t>Elliot Panizza - Senior Structural Engineer Level 2</t>
  </si>
  <si>
    <t>John Clancy - Principal Civil &amp; Structural Engineer</t>
  </si>
  <si>
    <t>Chris Samson - Principal Structural Engineer</t>
  </si>
  <si>
    <t>Robert Melis - Senior Principal Structural Engineer</t>
  </si>
  <si>
    <t xml:space="preserve">ADG Engineers (Aust) Pty Ltd </t>
  </si>
  <si>
    <t>PERTH METRO</t>
  </si>
  <si>
    <t>STRUCTURAL ENGINEERING</t>
  </si>
  <si>
    <t>STRUCTURAL DRAFTING</t>
  </si>
  <si>
    <t>BRISBANE</t>
  </si>
  <si>
    <t>DARWIN</t>
  </si>
  <si>
    <t>Brian Loughlin</t>
  </si>
  <si>
    <t>Corry Bennett</t>
  </si>
  <si>
    <t>Ray Sisson</t>
  </si>
  <si>
    <t>Eleanor Robson</t>
  </si>
  <si>
    <t>Paudie O'Sullivan</t>
  </si>
  <si>
    <t>Damon Kambouris</t>
  </si>
  <si>
    <t>Darryl Feodoroff</t>
  </si>
  <si>
    <t>Elliott Avishai</t>
  </si>
  <si>
    <t>Sabrina Kikuchi</t>
  </si>
  <si>
    <t>Wikum Gunawardana</t>
  </si>
  <si>
    <t>Building Structures</t>
  </si>
  <si>
    <t>Retaining Structures</t>
  </si>
  <si>
    <t>Façade Engineering, including glass cladding and aluminum cladding</t>
  </si>
  <si>
    <t>Full service structural engineering services; conceptual design, design development, remedial/repair inspections, structural condition reports, site soil classification, detailed design etc</t>
  </si>
  <si>
    <t>Upon request only</t>
  </si>
  <si>
    <t>AM Structural Engineering Services Pty Ltd</t>
  </si>
  <si>
    <t>Inhabit</t>
  </si>
  <si>
    <t>Façade Engineering Consulting</t>
  </si>
  <si>
    <t>Rehbein Consulting Pty Ltd t/a L+R</t>
  </si>
  <si>
    <t>MEnD Consulting Pty Ltd</t>
  </si>
  <si>
    <t>Structural - Buildings/Facades</t>
  </si>
  <si>
    <t>Structural Design</t>
  </si>
  <si>
    <t>Adelaide, SA</t>
  </si>
  <si>
    <t xml:space="preserve">Structural Design </t>
  </si>
  <si>
    <t>Structural Design Lead</t>
  </si>
  <si>
    <t>Luke Turner</t>
  </si>
  <si>
    <t>James Hallahan</t>
  </si>
  <si>
    <t>Matthew Christopolous</t>
  </si>
  <si>
    <t>Johann Human</t>
  </si>
  <si>
    <t>Nathan Dickson</t>
  </si>
  <si>
    <t>Vertical Transportation Price Schedule</t>
  </si>
  <si>
    <t>Brisbane Metro</t>
  </si>
  <si>
    <t>AECOM Associate Director level - Wayne Blair</t>
  </si>
  <si>
    <t xml:space="preserve">Vertical Tranportation </t>
  </si>
  <si>
    <t>Vertical Tranportation (Level - Project Engineer not Specialist)</t>
  </si>
  <si>
    <t>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t>
  </si>
  <si>
    <t>Sydney Metro</t>
  </si>
  <si>
    <t>Vertical Transport Engineering</t>
  </si>
  <si>
    <t>Michael Ritchie</t>
  </si>
  <si>
    <t>Simon Siu</t>
  </si>
  <si>
    <t>Vertical Transportation Design Lead</t>
  </si>
  <si>
    <t>Brendan Byrne</t>
  </si>
  <si>
    <t>Fernando Echeverria</t>
  </si>
  <si>
    <t>John Carroll</t>
  </si>
  <si>
    <t>Ian Hanna</t>
  </si>
  <si>
    <t>Colin Wilson</t>
  </si>
  <si>
    <t>Building Design Price Schedule</t>
  </si>
  <si>
    <t>AECOM Australia Pty Ltd</t>
  </si>
  <si>
    <t>Building Design (All Appendix 9)</t>
  </si>
  <si>
    <t>Building Design – minor building works</t>
  </si>
  <si>
    <t>Drafting/Technician Services</t>
  </si>
  <si>
    <t>New Zealand</t>
  </si>
  <si>
    <t>Building Design - Minor Building Works</t>
  </si>
  <si>
    <t xml:space="preserve">Manila, Philippines </t>
  </si>
  <si>
    <t>Scribe Design Group</t>
  </si>
  <si>
    <t>Perth (Metro)</t>
  </si>
  <si>
    <t>Design and Drafting</t>
  </si>
  <si>
    <t xml:space="preserve">Each director has 25+ years </t>
  </si>
  <si>
    <t>Staff with 15+ years experience</t>
  </si>
  <si>
    <t>Building Design services</t>
  </si>
  <si>
    <t>Matthew Wilton - Principal Project Manager</t>
  </si>
  <si>
    <t>Ailtire Architects</t>
  </si>
  <si>
    <t xml:space="preserve">Perth </t>
  </si>
  <si>
    <t>Architecture</t>
  </si>
  <si>
    <t>Bath</t>
  </si>
  <si>
    <t>Guymer Bailey Architects Pty Ltd</t>
  </si>
  <si>
    <t>Perth Metro WA</t>
  </si>
  <si>
    <t>Senior Architect (Architectural Design)</t>
  </si>
  <si>
    <t>Melbourne VIC / Brisbane QLD</t>
  </si>
  <si>
    <t>Practice Director (Architectural Design)</t>
  </si>
  <si>
    <t>Melbourne VIC</t>
  </si>
  <si>
    <t>Principal of Design (Architectural Design)</t>
  </si>
  <si>
    <t>Brisbane QLD</t>
  </si>
  <si>
    <t>Associate Director (Architectural Design)</t>
  </si>
  <si>
    <t>Senior Associate (Architectural Design)</t>
  </si>
  <si>
    <t>Studio Manager (Architectural Design)</t>
  </si>
  <si>
    <t>Associate (Architectural Design)</t>
  </si>
  <si>
    <t>Practice Marketing Lead (Architectural Design/Architectural Interiors/Landscape Design)</t>
  </si>
  <si>
    <t>Practice Graphics Lead (Architectural Design/Architectural Interiors/Landscape Design)</t>
  </si>
  <si>
    <t>Sutdio Bid Coordinator (Architectural Design/Architectural Interiors)</t>
  </si>
  <si>
    <t>Financial Accountant</t>
  </si>
  <si>
    <t>BIM Manager (Architectural Design/Architectural Interiors)</t>
  </si>
  <si>
    <t>Administration Assistant</t>
  </si>
  <si>
    <t>Senior Interior Designer</t>
  </si>
  <si>
    <t>Senior Architectural Technician (Architectural Design/Architectural Interiors Documentation)</t>
  </si>
  <si>
    <t>Architectural Technician (Architectural Design/Architectural Interiors Documentation)</t>
  </si>
  <si>
    <t>Administration Support</t>
  </si>
  <si>
    <t>Studio Support</t>
  </si>
  <si>
    <t>Financial Chartered Accountant</t>
  </si>
  <si>
    <t>Interior Designer</t>
  </si>
  <si>
    <t>Graduate of Architecture (Architectural Design)</t>
  </si>
  <si>
    <t>Registered Architect (Architectural Design)</t>
  </si>
  <si>
    <t>Patrick Giles - Senior Architect | Education Lead</t>
  </si>
  <si>
    <t>Kavan Applegate (Melbourne)
Phil Jackson (Brisbane)</t>
  </si>
  <si>
    <t>Mel Malik</t>
  </si>
  <si>
    <t>Craig Blewitt</t>
  </si>
  <si>
    <t>David Ash (Melbourne)
Robert Wallis (Melbourne)
Dania Mira (Brisbane)
Paul Hayes (Malebourne)
Scott Schindel (Brisbane)</t>
  </si>
  <si>
    <t>Carlie Rice</t>
  </si>
  <si>
    <t>Alexandra Kennedy (Melbourne)
Joel Lee (Melbourne)
Patrick Smardon (Melbourne)
Emma Serraglio (Melbourne)
Daniel Russell (Brisbane)
Mike Carter (Associate)</t>
  </si>
  <si>
    <t xml:space="preserve">Amanda Jesnoewski </t>
  </si>
  <si>
    <t>Scott Philips</t>
  </si>
  <si>
    <t>Kelly Franks</t>
  </si>
  <si>
    <t>Graham Davidson</t>
  </si>
  <si>
    <t>Wayne Clarkson (Melbourne)
Ingy Gamal (Brisbane)</t>
  </si>
  <si>
    <t>Holly Viola
Naomi Douglas</t>
  </si>
  <si>
    <t>Yoshino Seki (Brisbane)
Melissa Petkovski (Melbourne)
Severina Galvin (Brisbane)
Sweta Solanki (Brisbane)</t>
  </si>
  <si>
    <t>Charmaine 'Ilaiu Talei (Brisbane)
Kuan Ong (Brisbane)
Severina Galvin (Brisbane)
Vaughan Keyburn (Melbourne)</t>
  </si>
  <si>
    <t>John Coster (Melbourne)
David Reasbeck (Brisbane)
Ben Walton (Melbourne)</t>
  </si>
  <si>
    <t>Gregory Watt (Melbourne)
Chris McCabe (Brisbane)
David Carlile (Melbourne)
Diana Varon (Brisbane)</t>
  </si>
  <si>
    <t>Jo Swift</t>
  </si>
  <si>
    <t>Keran Swaminathan</t>
  </si>
  <si>
    <t>Stacey Rich
Colie Leung</t>
  </si>
  <si>
    <t>Alicia Todd (Brisbane)
Gabriel Quezada (Brisbane)
Shiva Kumar (Brisbane)
Karl Ho (Brisbane)
Landy Chua (Melbourne)
Mark McKinlay (Melbourne)
Niki Bahrman French (Melbourne)
Joelle Samaan (Melbourne)</t>
  </si>
  <si>
    <t>Carl Chan (Melbourne)
Jonathon Charan (Melbourne)
Naomi Denes (Brisbane)</t>
  </si>
  <si>
    <t>WBD Pty Ltd</t>
  </si>
  <si>
    <t xml:space="preserve">Drafting / Revit Modelling </t>
  </si>
  <si>
    <t>Our business model is based on a single hourly rate, where all services are provided at a single averaged hourly rate.</t>
  </si>
  <si>
    <t xml:space="preserve">Esperance </t>
  </si>
  <si>
    <t>Darwin</t>
  </si>
  <si>
    <t>Building Designer</t>
  </si>
  <si>
    <t>Building Modelling</t>
  </si>
  <si>
    <t>Building Drafter</t>
  </si>
  <si>
    <t>Destravis Australia Pty Ltd</t>
  </si>
  <si>
    <t>Building Design / Project Director</t>
  </si>
  <si>
    <t>Building Design / Project Leader</t>
  </si>
  <si>
    <t>Building Design / Project Architect</t>
  </si>
  <si>
    <t>Architect / BIM / CAD drafting</t>
  </si>
  <si>
    <t>Graham Hunt Architect</t>
  </si>
  <si>
    <t>Perth &amp; Regional WA</t>
  </si>
  <si>
    <t>Business Case Development</t>
  </si>
  <si>
    <t>Feasibility Studies</t>
  </si>
  <si>
    <t>Project Definition Plans</t>
  </si>
  <si>
    <t>Brief Preparation</t>
  </si>
  <si>
    <t>Design Development</t>
  </si>
  <si>
    <t>L E Roberts Pty Ltd</t>
  </si>
  <si>
    <t>Pilbara/Kimberlies</t>
  </si>
  <si>
    <t>Architectus Australia Pty Ltd</t>
  </si>
  <si>
    <t>Architecture/Building Design</t>
  </si>
  <si>
    <t>Architectus Project Role Type - Principal</t>
  </si>
  <si>
    <t>Architectus Project Role Type - Associate Principal</t>
  </si>
  <si>
    <t>Architectus Project Role Type - Senior Associate</t>
  </si>
  <si>
    <t>Architectus Project Role Type - Associate</t>
  </si>
  <si>
    <t>Architectus Project Role Type - Senior Designer / Architect</t>
  </si>
  <si>
    <t>DesignerArchitectus Project Role Type -  / Architect</t>
  </si>
  <si>
    <t>Architectus Project Role Type - Administration</t>
  </si>
  <si>
    <t>Architectus Project Role Type - Graduate</t>
  </si>
  <si>
    <t>Architectus Project Role Type - Student</t>
  </si>
  <si>
    <t>DWA Architects Pty Ltd</t>
  </si>
  <si>
    <t>Element Advisory Pty Ltd</t>
  </si>
  <si>
    <t>Pre-design, design and documentation, tendering, construction, development approvals</t>
  </si>
  <si>
    <t>Pre-design, design and documentation, development approvals</t>
  </si>
  <si>
    <t>WA Registered Architect</t>
  </si>
  <si>
    <t>Lead Structural Designer</t>
  </si>
  <si>
    <t>Vertical Transportation Matrix</t>
  </si>
  <si>
    <t>Building Design Matrix</t>
  </si>
  <si>
    <t>Environmentally Sustainable Design Price Schedule</t>
  </si>
  <si>
    <t>Environmentally Sustainable Design Matrix</t>
  </si>
  <si>
    <t>For the provision of advice related to building sustainability ratings, Greenstar, NABERS, and compliance and carbon minimisation strategies.</t>
  </si>
  <si>
    <t>Environmental Sustainable Design</t>
  </si>
  <si>
    <t>Melbourne, Victoria</t>
  </si>
  <si>
    <t>Manila. Philippines</t>
  </si>
  <si>
    <t>ESD, Green Star, NCC Section J assesment</t>
  </si>
  <si>
    <t>Sustainability, ESD, Green Star Accredited Professional, Decarbonisation</t>
  </si>
  <si>
    <t>Sustainability, ESD, Green Star Accredited Professional, Decarbonisation, Climate Resilience</t>
  </si>
  <si>
    <t>Margaret River - WA</t>
  </si>
  <si>
    <r>
      <t>Sustainability</t>
    </r>
    <r>
      <rPr>
        <sz val="11"/>
        <rFont val="Arial"/>
        <family val="2"/>
      </rPr>
      <t>, ESD, Green Star, Decarbonisation, Energy Modelling</t>
    </r>
    <r>
      <rPr>
        <sz val="11"/>
        <color theme="1"/>
        <rFont val="Arial"/>
        <family val="2"/>
      </rPr>
      <t>, NCC Section J, LCA</t>
    </r>
  </si>
  <si>
    <t>Sustainability Consulting</t>
  </si>
  <si>
    <t>Caroline Minton</t>
  </si>
  <si>
    <t>Laura Telders-Lameris</t>
  </si>
  <si>
    <t>Lachlan Hill</t>
  </si>
  <si>
    <t>All facets of the ESD sub category including:
- Green Star 
- NABERs
- NCC Section J Compliance
- Carbon minimisation strategies
- WELL rating
- Passive sustainbale design initiatives</t>
  </si>
  <si>
    <r>
      <rPr>
        <b/>
        <sz val="11"/>
        <color theme="1"/>
        <rFont val="Arial"/>
        <family val="2"/>
      </rPr>
      <t>Enviromentally Sustainable Design</t>
    </r>
    <r>
      <rPr>
        <sz val="11"/>
        <color theme="1"/>
        <rFont val="Arial"/>
        <family val="2"/>
      </rPr>
      <t xml:space="preserve">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t>
    </r>
  </si>
  <si>
    <t>Adelaide Metro</t>
  </si>
  <si>
    <t xml:space="preserve">Sydney, NSW </t>
  </si>
  <si>
    <t xml:space="preserve">Environmentally Sustainable Design </t>
  </si>
  <si>
    <t>Matt Williams</t>
  </si>
  <si>
    <t>Le Han Tan</t>
  </si>
  <si>
    <t>Jovana Klikovac</t>
  </si>
  <si>
    <t>Ivy Li</t>
  </si>
  <si>
    <t>Antariksh Agrawal</t>
  </si>
  <si>
    <t>HFM Assest Management Pty Ltd</t>
  </si>
  <si>
    <t>Environmental and Sustainability Consulting</t>
  </si>
  <si>
    <t>Crossland &amp; Hardy</t>
  </si>
  <si>
    <t>Land Surveying Price Schedule</t>
  </si>
  <si>
    <t>Engineering Surveyor</t>
  </si>
  <si>
    <t>Licensed Surveyor</t>
  </si>
  <si>
    <t>Wheatbelt</t>
  </si>
  <si>
    <t>Monday to Friday 0600-1800</t>
  </si>
  <si>
    <t>Monday to Friday 0600-1800 (includes Accommodation and meals.)</t>
  </si>
  <si>
    <t>Monday to Friday 0600-1800 (includes Accommodation and meals)</t>
  </si>
  <si>
    <t>No Problems Just Solutions Pty Ltd T/A Land Surveys</t>
  </si>
  <si>
    <t xml:space="preserve">Overall Land Surveying Senior Project Management </t>
  </si>
  <si>
    <t>Geospatial Specialist Surveyor</t>
  </si>
  <si>
    <t>Survey Assistant</t>
  </si>
  <si>
    <t>Cad/Data/Design Model Processor</t>
  </si>
  <si>
    <t>Terrestrial Laser Scanner - RTC360 or P40 or similar</t>
  </si>
  <si>
    <t>RPAS Multirotor with RTK enhanced positioning</t>
  </si>
  <si>
    <t>Riegl Mini-Vux3 + Sony A6000 Camera</t>
  </si>
  <si>
    <t>Reigl VMX-2HA (Dual head MLS scanner)</t>
  </si>
  <si>
    <t>Vehicle rate / km</t>
  </si>
  <si>
    <t>Outlays / Consumables</t>
  </si>
  <si>
    <t>Rest of WA (outside Perth Metro)</t>
  </si>
  <si>
    <t>Vehicle - 4WD (Hire)</t>
  </si>
  <si>
    <t>Flights, Accomodation and Meals</t>
  </si>
  <si>
    <t>Whole of Western Australia</t>
  </si>
  <si>
    <t>Helicopter Hire</t>
  </si>
  <si>
    <t>Overall Project / Contract Manager - Perth Based</t>
  </si>
  <si>
    <t>Rate includes vehicle and standard surveying equipment</t>
  </si>
  <si>
    <t>Terrestrial or Mobile Laser Scanning, UAV/Drone, Aerial Lidar - rate included vehicle, but excludes the rate of the specialist equipment listed seperately</t>
  </si>
  <si>
    <t xml:space="preserve">To assist the Licensed or Engineering Surveyor in fieldwork </t>
  </si>
  <si>
    <t>Drafting of traditional feature survey and cadastral plans - Perth Based</t>
  </si>
  <si>
    <t>Geospatial data processing, feature extraction and preparation of Geospatial Data deliverables</t>
  </si>
  <si>
    <t>Day rate hire $450+GST/day - hourly rate based on standard 8 hr day</t>
  </si>
  <si>
    <t>Day rate hire $850+GST/day - hourly rate based on standard 8 hr day</t>
  </si>
  <si>
    <t>Day rate hire $1,200+GST/day - hourly rate based on standard 8 hr day</t>
  </si>
  <si>
    <t>Dual head Mobile Laser Scanner - Day rate hire $4,500+GST/day - hourly rate based on standard 8 hr day</t>
  </si>
  <si>
    <t>Vehicle km rate $1.50/km + GST</t>
  </si>
  <si>
    <t>Cost + 20% for all consumables and outlays , including but not limited to Landgate Search and lodgement fees, pegs, stakes and other survey materials; inductions; medicals; police clearances etc</t>
  </si>
  <si>
    <t>Vehicle km rate $1.80/km + GST</t>
  </si>
  <si>
    <t>4WD Vehicle Hire - $300/day + GST</t>
  </si>
  <si>
    <t>Cost + 20% for all flights, accomodation and meals</t>
  </si>
  <si>
    <t>Cost + 20% + GST, for all consumables and outlays , including but not limited to Freight, Landgate Search and lodgement fees, pegs, stakes and other survey materials; inductions; medicals; police clearances etc</t>
  </si>
  <si>
    <t xml:space="preserve">Cost + 20% + GST </t>
  </si>
  <si>
    <t xml:space="preserve">Note: </t>
  </si>
  <si>
    <t>Schedule of rates based on working week days Monday to Friday 7am to 5pm.</t>
  </si>
  <si>
    <t>Weekday nightshift work will be calculated at 1.4x the schedule of rates (for Land Surveying Staff Only)</t>
  </si>
  <si>
    <t>Weekends (Saturday &amp; Sunday) day and night shifts will be calculated at 1.7x the schedule of rates (for Land Surveying Staff Only)</t>
  </si>
  <si>
    <t>Public Holidays will be calculated at 2x the schedule of rates (for Land Surveying Staff Only)</t>
  </si>
  <si>
    <t>McMullen Nolan Group Pty Ltd</t>
  </si>
  <si>
    <t>WA - all regions</t>
  </si>
  <si>
    <t>Project manager</t>
  </si>
  <si>
    <t>Office Processor</t>
  </si>
  <si>
    <t>Survey  Assistant</t>
  </si>
  <si>
    <t>Cartographer</t>
  </si>
  <si>
    <t>Project Assistant</t>
  </si>
  <si>
    <t>UAV Pilot</t>
  </si>
  <si>
    <t>Utility Locate Technician</t>
  </si>
  <si>
    <t>GIS Specialist</t>
  </si>
  <si>
    <t>Veris Australia Pty Ltd</t>
  </si>
  <si>
    <t>Project Management / Planning / HSEQ</t>
  </si>
  <si>
    <t>Senior Locator</t>
  </si>
  <si>
    <t xml:space="preserve">Assistant Locator/ Technician </t>
  </si>
  <si>
    <t>Pothole Technician</t>
  </si>
  <si>
    <t xml:space="preserve">Licensed Surveyor </t>
  </si>
  <si>
    <t>Senior Engineering Surveyor</t>
  </si>
  <si>
    <t xml:space="preserve">Engineering Surveyor </t>
  </si>
  <si>
    <t xml:space="preserve">UAV Surveryor </t>
  </si>
  <si>
    <t xml:space="preserve">TLS Surveyor </t>
  </si>
  <si>
    <t xml:space="preserve">Assistant </t>
  </si>
  <si>
    <t xml:space="preserve">Cadastral Draftsperson </t>
  </si>
  <si>
    <t xml:space="preserve">Engineering Draftsperson </t>
  </si>
  <si>
    <t>Southbank, Melbourne, VIC</t>
  </si>
  <si>
    <t>Town Planning</t>
  </si>
  <si>
    <t xml:space="preserve">BYDA accrediated Locator </t>
  </si>
  <si>
    <t xml:space="preserve">RIICM202E locator </t>
  </si>
  <si>
    <t xml:space="preserve">Technician and Vac trailer </t>
  </si>
  <si>
    <t>Licensed Cadastral Surveyor</t>
  </si>
  <si>
    <t>Qualified Engineering Surveyor</t>
  </si>
  <si>
    <t>Surveyor + UAV</t>
  </si>
  <si>
    <t>Surveyor + TLS</t>
  </si>
  <si>
    <t>Surveyor + UAV (Unmanned Aerial Vehicle)</t>
  </si>
  <si>
    <t>Surveyor + TLS (Terrestrial Laser Scanner)</t>
  </si>
  <si>
    <t>LPD Surveys</t>
  </si>
  <si>
    <t>Kalgoorlie / Goldfields</t>
  </si>
  <si>
    <t>Mandurah</t>
  </si>
  <si>
    <t>Balcatta</t>
  </si>
  <si>
    <t>Balcatta, Pilbarra</t>
  </si>
  <si>
    <t>Balcatta, Kalgoorlie / Goldfields</t>
  </si>
  <si>
    <t>Licensed / Engineering Surveyor</t>
  </si>
  <si>
    <t>Surveyor - still completing studies</t>
  </si>
  <si>
    <t>FK Thompson and Associates Pty Ltd</t>
  </si>
  <si>
    <t>South-West (Bunbury)</t>
  </si>
  <si>
    <t>Engineering Surveying</t>
  </si>
  <si>
    <t>Licensed Surveying</t>
  </si>
  <si>
    <t>UAV Management</t>
  </si>
  <si>
    <t>Project Administration</t>
  </si>
  <si>
    <t>Assisting Surveyor</t>
  </si>
  <si>
    <t>Survey Drafting</t>
  </si>
  <si>
    <t>De Nada Surveys Pty Ltd</t>
  </si>
  <si>
    <t>Management</t>
  </si>
  <si>
    <t>Field Survey</t>
  </si>
  <si>
    <t>Laser Scanning</t>
  </si>
  <si>
    <t>Dunsborough</t>
  </si>
  <si>
    <t>Management/Field Survey</t>
  </si>
  <si>
    <t>Drone/Aerial Surveys incl equip</t>
  </si>
  <si>
    <t>Licensed Surveyor - Senior Manager</t>
  </si>
  <si>
    <t>Licensed Surveyor - Senior</t>
  </si>
  <si>
    <t>Engineering Surveyor - Senior</t>
  </si>
  <si>
    <t>Graduate Surveyor - Training Agreement with LSLB</t>
  </si>
  <si>
    <t>Laser Scanner Specialist</t>
  </si>
  <si>
    <t>Chief Remote Pilot including drone</t>
  </si>
  <si>
    <t>Land Surveying and/or           Feature Surveying</t>
  </si>
  <si>
    <t>Underground Services</t>
  </si>
  <si>
    <t>Drone Surveys</t>
  </si>
  <si>
    <t>3D Imaging of Contours</t>
  </si>
  <si>
    <t xml:space="preserve">Subdivisions and Easements  </t>
  </si>
  <si>
    <t>Building Surveys</t>
  </si>
  <si>
    <t>In-office rate</t>
  </si>
  <si>
    <t>•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</si>
  <si>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</si>
  <si>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GPR, Vivax Locator, light vehicle, insurance                                • CADDS do not have UGS locating equipment locally in Karratha - any Pilbara UGS work will mobilise resources/equipment from Perth                                                    • Hourly rates for Karratha / Pilbara work mobilised ex-Perth excludes travel costs</t>
  </si>
  <si>
    <t>In-office rate (Drones not operated by Technicians)</t>
  </si>
  <si>
    <t>• Field rate includes Drone, light vehicle, insurance                                • CADDS do not have Drone equipment locally in Karratha - any Pilbara Drone work will mobilise resources/equipment from Perth                                                    • Hourly rates for Karratha / Pilbara work mobilised ex-Perth excludes travel costs</t>
  </si>
  <si>
    <t>Viewland Pty Ltd</t>
  </si>
  <si>
    <t>Geraldton - Midwest &amp; Gascoyne</t>
  </si>
  <si>
    <t>Licensed Surveyor - Field</t>
  </si>
  <si>
    <t>Licensed Surveyor - Office</t>
  </si>
  <si>
    <t>Engineering Surveyor - Field</t>
  </si>
  <si>
    <t>Engineering Surveyor - Office</t>
  </si>
  <si>
    <t>RePL / UAV Pilot</t>
  </si>
  <si>
    <t>Travel - single surveyor</t>
  </si>
  <si>
    <t>Travel - survey party</t>
  </si>
  <si>
    <t>Accommodation &amp; Meals</t>
  </si>
  <si>
    <t>$260 per person / day A$ incl. GST</t>
  </si>
  <si>
    <t>suppliers</t>
  </si>
  <si>
    <t>Land Surveying Matrix</t>
  </si>
  <si>
    <t>Environmental Services Price Schedule</t>
  </si>
  <si>
    <t>Environmental Services - Contaminated Land Management</t>
  </si>
  <si>
    <t>Titled as Senior Principal within JBS&amp;G structure</t>
  </si>
  <si>
    <t>Titled as Senior Environmental Consultant within JBS&amp;G structure</t>
  </si>
  <si>
    <t>Titled as Environmental Consultant within JBS&amp;G structure</t>
  </si>
  <si>
    <t>Titled as Project Consultant within JBS&amp;G structure</t>
  </si>
  <si>
    <t>Titled as Project Scientist within JBS&amp;G structure</t>
  </si>
  <si>
    <t>Stratagen JBS&amp;G Australia</t>
  </si>
  <si>
    <t>Aurora Environmental Perth Pty Ltd</t>
  </si>
  <si>
    <t>Contaminated Sites / Acid Sulfate Soils / Waste Management</t>
  </si>
  <si>
    <t>Occupational Hygiene / Hazmat</t>
  </si>
  <si>
    <t>Occupational Hygiene / Hazmat / Occupational Safety</t>
  </si>
  <si>
    <t>Ecology (Flora, Vegetation and Flora)</t>
  </si>
  <si>
    <t>Albany</t>
  </si>
  <si>
    <t>Perth Metro / Albany</t>
  </si>
  <si>
    <t>Environmental Impact Assessment &amp; Approvals</t>
  </si>
  <si>
    <t>Figure drafting for environmental services</t>
  </si>
  <si>
    <t>Brad Dermody</t>
  </si>
  <si>
    <t>Steven Miller, Greg Milner, Mark Shepherd</t>
  </si>
  <si>
    <t>Stephen Patmore</t>
  </si>
  <si>
    <t>Tim Davies, Darko Mikic, Cherie Elder</t>
  </si>
  <si>
    <t>Geri Pethebridge</t>
  </si>
  <si>
    <t xml:space="preserve">Scott Duffy, Julia Schuurmans, Venkat Valluprapalli, </t>
  </si>
  <si>
    <t>Cameron Garside</t>
  </si>
  <si>
    <t>Shayne Pittaway</t>
  </si>
  <si>
    <t>Colin Outhwaite</t>
  </si>
  <si>
    <t>Lee Cherry</t>
  </si>
  <si>
    <t>Ping Liu</t>
  </si>
  <si>
    <t>Vacant</t>
  </si>
  <si>
    <t>Joshua Barret</t>
  </si>
  <si>
    <t>Brett Neasham, Melanie Price, Paul Zuvela</t>
  </si>
  <si>
    <t>Dr Catherine Hall</t>
  </si>
  <si>
    <t>Paul Zuvela, Melanie Price, Marnie Baetge</t>
  </si>
  <si>
    <t>Caitlin Hewit</t>
  </si>
  <si>
    <t>Sally Bishop</t>
  </si>
  <si>
    <t>Colin Reeves</t>
  </si>
  <si>
    <t>RPS AAP Consulting Pty Ltd</t>
  </si>
  <si>
    <t>Environmental surveys &amp; Impact Studies / Wetland studies / Flora &amp; Fauna studies / Arborist / Water Management Plan / Contamination assessment &amp; remediation</t>
  </si>
  <si>
    <t>Senior Principal</t>
  </si>
  <si>
    <t>Licenced Asbestos Assessor</t>
  </si>
  <si>
    <t xml:space="preserve">Principal GIS </t>
  </si>
  <si>
    <t>Field Technician</t>
  </si>
  <si>
    <t>Douglas Partners Pty Ltd</t>
  </si>
  <si>
    <t>Contaminated Land Assessment (technical review)</t>
  </si>
  <si>
    <t>Contaminated Land Assessment (project manager)</t>
  </si>
  <si>
    <t>Contaminated Land Assessment (field scientist)</t>
  </si>
  <si>
    <t>Nizam Ahamed</t>
  </si>
  <si>
    <t>Rob Shapland (Senior Associate)</t>
  </si>
  <si>
    <t>Glyn Eade (Senior Associate)</t>
  </si>
  <si>
    <t>Mubashar Ahmed, Vanessa Harrington</t>
  </si>
  <si>
    <t>AECOM Senior Engineer / Consultant level</t>
  </si>
  <si>
    <t>For this discipline this denotes our "Experienced Engineer / Consultant"</t>
  </si>
  <si>
    <t>AECOM Graduate Engineer/Consultant level</t>
  </si>
  <si>
    <t>Tetra Tech Coffey Pty Ltd</t>
  </si>
  <si>
    <t>Contaminated site assessment  and Occupational Hygiene</t>
  </si>
  <si>
    <t xml:space="preserve">Environmental Surveys, Impact Studies, Wetland Studies, Flora and Fauna Studies and Arborist Studies </t>
  </si>
  <si>
    <t>P7 - * Rates - expected that P1 to P3 will complete majority site work</t>
  </si>
  <si>
    <t>P6 - * Rates - expected that P1 to P3 will complete majority site work</t>
  </si>
  <si>
    <t>P5 - * Rates - expected that P1 to P3 will complete majority site work</t>
  </si>
  <si>
    <t>P4 - * Rates - expected that P1 to P3 will complete majority site work</t>
  </si>
  <si>
    <t>P3 - * Rates - expected that P1 to P3 will complete majority site work</t>
  </si>
  <si>
    <t>P2 - * Rates - expected that P1 to P3 will complete majority site work</t>
  </si>
  <si>
    <t>P1 - * Rates - expected that P1 to P3 will complete majority site work</t>
  </si>
  <si>
    <t>Environmental Planning &amp; Management</t>
  </si>
  <si>
    <t>Margaret River, WA</t>
  </si>
  <si>
    <t>Heritage Consultant</t>
  </si>
  <si>
    <t>Bushfire Consultant</t>
  </si>
  <si>
    <t>Geographic Information Systems</t>
  </si>
  <si>
    <t>Ecology</t>
  </si>
  <si>
    <t>Contaminated Lands &amp; Acid Sulfate Soils</t>
  </si>
  <si>
    <t>Environmental Consulting</t>
  </si>
  <si>
    <t>Senior Spatial Analyst</t>
  </si>
  <si>
    <t>GIS Analyst</t>
  </si>
  <si>
    <t>GIS Technician</t>
  </si>
  <si>
    <t>Jason Hick</t>
  </si>
  <si>
    <t>Adrian Vlok</t>
  </si>
  <si>
    <t>Darren Cordy</t>
  </si>
  <si>
    <t>Kirsten Knox</t>
  </si>
  <si>
    <t>Damien Lafrentz</t>
  </si>
  <si>
    <t>Anthony Rowe</t>
  </si>
  <si>
    <t>Toni Burbidge</t>
  </si>
  <si>
    <t>Andreas Biddiscombe</t>
  </si>
  <si>
    <t>Vanessa Pez</t>
  </si>
  <si>
    <t>Emma Bentley</t>
  </si>
  <si>
    <t>Connor Porter-Wilkinson</t>
  </si>
  <si>
    <t>Pascal Scholz</t>
  </si>
  <si>
    <t>Heidi Becker</t>
  </si>
  <si>
    <t>Donald Asaye</t>
  </si>
  <si>
    <t>Claire Rogers</t>
  </si>
  <si>
    <t>Georgia Reuben</t>
  </si>
  <si>
    <t>Christian Hayes</t>
  </si>
  <si>
    <t>Wesley Cooper</t>
  </si>
  <si>
    <t>Tom Atkinson</t>
  </si>
  <si>
    <t>Rachel Weber</t>
  </si>
  <si>
    <t>Sarah Paul</t>
  </si>
  <si>
    <t>Sean Moylan</t>
  </si>
  <si>
    <t>Karri Grant</t>
  </si>
  <si>
    <t>Melanie Schubert</t>
  </si>
  <si>
    <t>Aiden Umbrello</t>
  </si>
  <si>
    <t>Stephanie Nieto Cordoba</t>
  </si>
  <si>
    <t>Stephanie Cullen</t>
  </si>
  <si>
    <t>Simon Gregg</t>
  </si>
  <si>
    <t>Peter Oxnam</t>
  </si>
  <si>
    <t>Bernard Weekes</t>
  </si>
  <si>
    <t>Claire Stewart</t>
  </si>
  <si>
    <t>Xiao Zhang</t>
  </si>
  <si>
    <t>Jeremy Wang</t>
  </si>
  <si>
    <t>Georgia Bayley</t>
  </si>
  <si>
    <t>Mangesh Botke</t>
  </si>
  <si>
    <t>Tom Griffiths</t>
  </si>
  <si>
    <t xml:space="preserve">For the provision of specialist services such as, but not limited to, environmental, and contaminated sites assessment, occupational hygienist services, environmental surveys and impact studies, wetland studies, flora and fauna studies and arborist studies.  </t>
  </si>
  <si>
    <t>Eosh Consulting</t>
  </si>
  <si>
    <t>All Areas</t>
  </si>
  <si>
    <t>Occupational Hygiene</t>
  </si>
  <si>
    <t>Environmental Contaminated Land</t>
  </si>
  <si>
    <t>Environmental</t>
  </si>
  <si>
    <t>Environmental and Contaminated Site Assessment</t>
  </si>
  <si>
    <t>Environmental surveys and impact studies</t>
  </si>
  <si>
    <t>Env and Contaminated Site Assessment</t>
  </si>
  <si>
    <t>Flora and Fauna Studies</t>
  </si>
  <si>
    <t>Env and Contaminated Site Assessment, Environmental Surveys and Impact Studies</t>
  </si>
  <si>
    <t>PTG Consulting Pty Ltd</t>
  </si>
  <si>
    <t>Contaminated Sites</t>
  </si>
  <si>
    <t>Enviromental Services</t>
  </si>
  <si>
    <t>Project Technical lead / Team Lead (Non-Associate or above)</t>
  </si>
  <si>
    <t>Senior Engineer / Senior Scientist / Senior Designer / BIM Lead</t>
  </si>
  <si>
    <t>Environmental Services Matrix</t>
  </si>
  <si>
    <t>Security Services Price Schedule</t>
  </si>
  <si>
    <t>Security Consulting Group Pty Ltd</t>
  </si>
  <si>
    <t>Perth Office</t>
  </si>
  <si>
    <t>Category 13: Security Services
All services under this discipline</t>
  </si>
  <si>
    <t>Category 13: Security Services
BiIM Modelling and AutoCAD Drafting</t>
  </si>
  <si>
    <t>Director - SCG Category 1
(Craig Wright / Sharne Hesse)</t>
  </si>
  <si>
    <t>Principal Security Consultant - SCG Category 2
(Des Doherty)</t>
  </si>
  <si>
    <t>Senior Security Consultant Level 1 - SCG Category 3</t>
  </si>
  <si>
    <t>Senior Security Consultant Level 2 - SCG Category 4
(Stphen Philpott / Simon Hensworth)</t>
  </si>
  <si>
    <t xml:space="preserve">Senior Security Consultant Level 3 - SCG Category 5
</t>
  </si>
  <si>
    <t>Senior Security Consultant Level 4 - SCG Category 6
(Mathew Taylor)</t>
  </si>
  <si>
    <t>Security Consultant Level 1 - SCG Category 7
(Jeremy Fong / Lynset Swindlehurst / Justin Meyza)</t>
  </si>
  <si>
    <t>Security Consultant Level 2 - SCG Category 8</t>
  </si>
  <si>
    <t>Security Consultant Level 3 - SCG Category 9</t>
  </si>
  <si>
    <t>Graduate - SCG Category 10</t>
  </si>
  <si>
    <t>BIM Modeller
(Francesco Di Giglio)</t>
  </si>
  <si>
    <t>AutoCAD Draftsperson</t>
  </si>
  <si>
    <t>Security Service, Electronic Security and Risk Assesment</t>
  </si>
  <si>
    <t>Brisbane, Queensland</t>
  </si>
  <si>
    <t>Security Consultant</t>
  </si>
  <si>
    <t>Adelaide, South Australia</t>
  </si>
  <si>
    <t xml:space="preserve">For the provision of services in relation to planning, design and delivery of security solutions for facilities such as, but not limited to, custodial facilities such as prisons and courts and general non-residential facilities such as schools. </t>
  </si>
  <si>
    <t>•	Building Security Construction Reviews/Advice
•	Building Security Reviews
•	Building Security Risk Assessments (WCORP S081 or SRMBOK)
•	Emergency Preparedness Reviews
•	Vulnerability Assessments (security and/or emergency)
•	Capability Assessments (Security/Emergency Response)
•	Security System Design, Project Management &amp; Commissioning (perimeter, physical, access, essential life safety systems, electronic)
•	Security System Technical Documentation (Emergency Procedures, Safe work procedures, JSEAs)
•	Bushfire Risk Assessments
•	BAL Assessments
•	Bushfire Management Planning
•	Hazard Reduction Planning
•	Bushfire Prone Area Work Safety Planning
•	Bush Fire Training</t>
  </si>
  <si>
    <t>R1SK Consulting</t>
  </si>
  <si>
    <t xml:space="preserve">Ben Hattersley </t>
  </si>
  <si>
    <t xml:space="preserve">Daniel Rasins </t>
  </si>
  <si>
    <t xml:space="preserve">Edwin Masih </t>
  </si>
  <si>
    <t xml:space="preserve">Siva Swaminathan </t>
  </si>
  <si>
    <t>Marcus Eymael</t>
  </si>
  <si>
    <t>Security Services Matrix</t>
  </si>
  <si>
    <t>Time Planning Price Schedule</t>
  </si>
  <si>
    <t>Setu Projects</t>
  </si>
  <si>
    <t>Client Interface/ EOT claims</t>
  </si>
  <si>
    <t>Planning, Scheduling, EOT claims</t>
  </si>
  <si>
    <t xml:space="preserve">Project Management </t>
  </si>
  <si>
    <t>Planning, Scheduling</t>
  </si>
  <si>
    <t>Advisory</t>
  </si>
  <si>
    <t>Review and Management</t>
  </si>
  <si>
    <t>Canberra</t>
  </si>
  <si>
    <t>Senior Planner L2 - Delivery</t>
  </si>
  <si>
    <t>Senior Planner L1 - Delivery</t>
  </si>
  <si>
    <t>Planner - Delivery</t>
  </si>
  <si>
    <t>Project Support</t>
  </si>
  <si>
    <t xml:space="preserve">Junior Planner </t>
  </si>
  <si>
    <t>Graduate Planner</t>
  </si>
  <si>
    <t>Advisor</t>
  </si>
  <si>
    <t>Planning Manager</t>
  </si>
  <si>
    <t>Claims Manager</t>
  </si>
  <si>
    <t>Senior Planner L2</t>
  </si>
  <si>
    <t>Senior Planner L1</t>
  </si>
  <si>
    <t>Planner</t>
  </si>
  <si>
    <t>Planning Support</t>
  </si>
  <si>
    <t>Project Administrators</t>
  </si>
  <si>
    <t>Succesful Projects</t>
  </si>
  <si>
    <t>Johnstaff Projects Pty Ltd</t>
  </si>
  <si>
    <t>Tracey Brunstrom and Hammond Pty Ltd</t>
  </si>
  <si>
    <t>Metro Perth</t>
  </si>
  <si>
    <t>Expert Claim &amp; Dispute</t>
  </si>
  <si>
    <t>Time Planning Lead</t>
  </si>
  <si>
    <t>Senior Time Planner</t>
  </si>
  <si>
    <t>Consultant Time Planner</t>
  </si>
  <si>
    <t>Graduate Time Planner</t>
  </si>
  <si>
    <t>Technician is defined as Consultant.</t>
  </si>
  <si>
    <t>Bridge42 Pty Ltd</t>
  </si>
  <si>
    <t>Time Planner</t>
  </si>
  <si>
    <t>Level is equivalent to our Project Director title</t>
  </si>
  <si>
    <t>Level is equivalent to our Senior Project Manager title</t>
  </si>
  <si>
    <t>Level is equivalent to our Project Manager title</t>
  </si>
  <si>
    <t>G2N Pty Ltd</t>
  </si>
  <si>
    <t>Civil Structures</t>
  </si>
  <si>
    <t>Mining - Non-Processing Infrastructure</t>
  </si>
  <si>
    <t>Rail</t>
  </si>
  <si>
    <t>Forensic/Claims Planner</t>
  </si>
  <si>
    <t>Recto Galzote &amp; Khurelbaatar Tugs-Erdene</t>
  </si>
  <si>
    <t>Gilmour Chimbetete</t>
  </si>
  <si>
    <t>Valentine Nhunzvi</t>
  </si>
  <si>
    <t xml:space="preserve">RP Infrastructure Pty Ltd </t>
  </si>
  <si>
    <t>Project oversight and escalation resolution</t>
  </si>
  <si>
    <t>Program Management/ dispute resolution</t>
  </si>
  <si>
    <t>Complex/ multi-project management</t>
  </si>
  <si>
    <t>Planning/ Constructability interface</t>
  </si>
  <si>
    <t>Complex Planning services</t>
  </si>
  <si>
    <t>Planning Services</t>
  </si>
  <si>
    <t>Executive Director level</t>
  </si>
  <si>
    <t>Director Level</t>
  </si>
  <si>
    <t>Project or Technical Director</t>
  </si>
  <si>
    <t>Senior Project Manager</t>
  </si>
  <si>
    <t>Project Manager/ Site Engineer</t>
  </si>
  <si>
    <t>Senior Planner</t>
  </si>
  <si>
    <t>TSA Riley</t>
  </si>
  <si>
    <t>Time Planning Matrix</t>
  </si>
  <si>
    <t>Traffic Management Price Schedule</t>
  </si>
  <si>
    <t>Traffic and road safety assessments and road safety audits, traffic management design, transport planning, traffic modelling, and pedestrian and cyclist demand and facilities assessment</t>
  </si>
  <si>
    <t>Overseas (India)</t>
  </si>
  <si>
    <t>For the provision of advice and deliverables on traffic and road safety assessments and road safety audits, traffic management design, transport planning, traffic modelling, and pedestrian and cyclist demand and facilities assessment.</t>
  </si>
  <si>
    <t>QLD Metro</t>
  </si>
  <si>
    <t>Traffic - Director</t>
  </si>
  <si>
    <t>Senior Associate Traffic Engineer</t>
  </si>
  <si>
    <t>Senior Traffic Engineer</t>
  </si>
  <si>
    <t>Traffic Engineer</t>
  </si>
  <si>
    <t>Traffic Drafter</t>
  </si>
  <si>
    <t>Senior Traffic Designer</t>
  </si>
  <si>
    <t>Traffic &amp; Road Safety Engineer</t>
  </si>
  <si>
    <t>Senior or Associate Engineer. Min 10 years experience.</t>
  </si>
  <si>
    <t>Traffic Drafter. Min 3 years experience</t>
  </si>
  <si>
    <t>Senior Designer. Min 10 years experience</t>
  </si>
  <si>
    <t>Flyt Pty Ltd</t>
  </si>
  <si>
    <t xml:space="preserve">Transport Planning </t>
  </si>
  <si>
    <t>Traffic Engineering</t>
  </si>
  <si>
    <t>Traffic Modelling</t>
  </si>
  <si>
    <t>Transport planning, traffic assessment, pedestrian and cyclist assessment</t>
  </si>
  <si>
    <t>Transport planning, road safety assessment</t>
  </si>
  <si>
    <t>Sydney, New South Wales</t>
  </si>
  <si>
    <t>Traffic engineering</t>
  </si>
  <si>
    <t>Traffic designer</t>
  </si>
  <si>
    <t>Traffic site supervisor</t>
  </si>
  <si>
    <t>PJA Holdings (Australia) Pty Ltd</t>
  </si>
  <si>
    <t>Traffic Engineering Transport Planning</t>
  </si>
  <si>
    <t>Senior Consultant Traffic Engineering Transport Planning</t>
  </si>
  <si>
    <t>AutoCAD Designer</t>
  </si>
  <si>
    <t>Consultant Traffic Engineering Transport Planning</t>
  </si>
  <si>
    <t>Perth / Melbourne</t>
  </si>
  <si>
    <t>Engineer Traffic Engineering Transport Planning</t>
  </si>
  <si>
    <t>Traffic Engineering Transport Planning / AutoCAD Designer</t>
  </si>
  <si>
    <t xml:space="preserve">Network Planning - Movement and Place Specilist </t>
  </si>
  <si>
    <t xml:space="preserve">Transport Modeller </t>
  </si>
  <si>
    <t>Precinct Specialist</t>
  </si>
  <si>
    <t xml:space="preserve">Transport Planner/Traffic Engineer/Road Safety </t>
  </si>
  <si>
    <t>Transport Planner/Traffic Engineer</t>
  </si>
  <si>
    <t>Director/Senior Engineer</t>
  </si>
  <si>
    <t>Senior Technical Officer</t>
  </si>
  <si>
    <t>Traffic Management Services</t>
  </si>
  <si>
    <t>Jonathan Leung - Civil Engineer Level 1</t>
  </si>
  <si>
    <t>Andrew Cutten - Principal Civil Designer</t>
  </si>
  <si>
    <t>Manuel Vezzaro - Senior Traffic Engineer Level 3</t>
  </si>
  <si>
    <t>Eric Kydd - Principal Traffic Engineer</t>
  </si>
  <si>
    <t>WGAWA Pty LTD</t>
  </si>
  <si>
    <t>Traffic Management Planner</t>
  </si>
  <si>
    <t>Senior Road Safety Auditor</t>
  </si>
  <si>
    <t>Roadworks Traffic Manager</t>
  </si>
  <si>
    <t>William Elias &amp; Graeme Phillips</t>
  </si>
  <si>
    <t>Yaqoob Siddiqui</t>
  </si>
  <si>
    <t>Modelling</t>
  </si>
  <si>
    <t>Traffic Management Matrix</t>
  </si>
  <si>
    <t>Independent Superintendent (Contract Administration) Price Schedule</t>
  </si>
  <si>
    <t>Perth / Broome</t>
  </si>
  <si>
    <t xml:space="preserve">contract administration services as the Superintendent’s representative during the construction period including defects liability </t>
  </si>
  <si>
    <t>Broome</t>
  </si>
  <si>
    <t>Broome / Perth</t>
  </si>
  <si>
    <t>Christian Joder</t>
  </si>
  <si>
    <t>Independent superintendent of works contracts</t>
  </si>
  <si>
    <t>APP Corporation Pty Ltd</t>
  </si>
  <si>
    <t>Inderpendent Superintendent (Contract Administration)</t>
  </si>
  <si>
    <t>Dan is APP's Executive General Manager, PSI WA</t>
  </si>
  <si>
    <t>Stu is APP's National Key Account Director</t>
  </si>
  <si>
    <t>Jeremy is APP's General Manager, Project Management WA</t>
  </si>
  <si>
    <t>Andy is a Project Director</t>
  </si>
  <si>
    <t>Lorraine is a Project Director</t>
  </si>
  <si>
    <t>Owen is a Senior Project Manager</t>
  </si>
  <si>
    <t>Anna is a Project Manager</t>
  </si>
  <si>
    <t>Cat is a Project Manager</t>
  </si>
  <si>
    <t>Josiah is a Project Manager</t>
  </si>
  <si>
    <t>Haydn is a Project Manager</t>
  </si>
  <si>
    <t>Soo is a Project Manager</t>
  </si>
  <si>
    <t>Alex is a Project Manager</t>
  </si>
  <si>
    <t>Laura is a Project Manager</t>
  </si>
  <si>
    <t>Paola is an Assistant Project Manager</t>
  </si>
  <si>
    <t>Natalie is an Assistant Project Manager</t>
  </si>
  <si>
    <t>Will is an Assistant Project Manager</t>
  </si>
  <si>
    <t>Cassidy is a Graduate Project Manager</t>
  </si>
  <si>
    <t>Jack is a Graduate Project Manager</t>
  </si>
  <si>
    <t>Independent Services - Project Delivery</t>
  </si>
  <si>
    <t>Independent Superintendent</t>
  </si>
  <si>
    <t>Superintendent Representative</t>
  </si>
  <si>
    <t>Superintendent</t>
  </si>
  <si>
    <t>Independent Superintendent of Works Contracts</t>
  </si>
  <si>
    <t>SR / Inspector</t>
  </si>
  <si>
    <t>Inspector</t>
  </si>
  <si>
    <t>Site supervisor / SR</t>
  </si>
  <si>
    <t>Encon Project Management Pty Ltd</t>
  </si>
  <si>
    <t>Perth Metro and Regional WA</t>
  </si>
  <si>
    <t xml:space="preserve">Independent Superintendent </t>
  </si>
  <si>
    <t xml:space="preserve">Project Management / Contract Admin </t>
  </si>
  <si>
    <t>Project Management / Contract Admin</t>
  </si>
  <si>
    <t xml:space="preserve">Contract Administration </t>
  </si>
  <si>
    <t>Johnstaff Projects (WA) Pty Ltd</t>
  </si>
  <si>
    <t>Lead Consultants</t>
  </si>
  <si>
    <t>All Regions</t>
  </si>
  <si>
    <t xml:space="preserve">Superintendency (Contract Administration) </t>
  </si>
  <si>
    <t xml:space="preserve">Sam Fairless </t>
  </si>
  <si>
    <t xml:space="preserve">Andrew Pitt </t>
  </si>
  <si>
    <t xml:space="preserve">Kendal Riner </t>
  </si>
  <si>
    <t xml:space="preserve">Nelson Sorrenson </t>
  </si>
  <si>
    <t xml:space="preserve">Jordan Hanau </t>
  </si>
  <si>
    <t xml:space="preserve">Lewis Woolcott Pty Ltd </t>
  </si>
  <si>
    <t>Specialist Contract Management and resolution</t>
  </si>
  <si>
    <t>Complex/ Multi-Project Management</t>
  </si>
  <si>
    <t>Senior Site Superintendent</t>
  </si>
  <si>
    <t>Site Superintendency Services</t>
  </si>
  <si>
    <t>Senior Superintendent</t>
  </si>
  <si>
    <t>Site Superintendent/ Inspector</t>
  </si>
  <si>
    <t>Struan Burges - Practice Lead</t>
  </si>
  <si>
    <t>Philip Kirke - Project Director</t>
  </si>
  <si>
    <t>Stuart Moore - Senior Project Manager
Serisha Pedersen - Senior Project Manager
Hannah Barber - Senior Project Manager</t>
  </si>
  <si>
    <t>Director/Associate Director</t>
  </si>
  <si>
    <t>Principal/Associate</t>
  </si>
  <si>
    <t>Discipline Lead/Project Technical lead</t>
  </si>
  <si>
    <t>Senior Engineer/Senior Designer/BIM Lead</t>
  </si>
  <si>
    <t>Designer/Engineer</t>
  </si>
  <si>
    <t>Drafter/BIM Modeller</t>
  </si>
  <si>
    <t>Review and Claims Management</t>
  </si>
  <si>
    <t>Senior Project Superintendence</t>
  </si>
  <si>
    <t>Senior Contracts Administrator</t>
  </si>
  <si>
    <t xml:space="preserve">Contracts Administration </t>
  </si>
  <si>
    <t>Director of Projects</t>
  </si>
  <si>
    <t>Successful Projects</t>
  </si>
  <si>
    <t xml:space="preserve">Setu Projects </t>
  </si>
  <si>
    <t xml:space="preserve">Client Interface/ Superintendent </t>
  </si>
  <si>
    <t xml:space="preserve">Superintendent </t>
  </si>
  <si>
    <t>Commercial Calims</t>
  </si>
  <si>
    <t>Superintendent (Contract Admin)</t>
  </si>
  <si>
    <t>Project Engineer</t>
  </si>
  <si>
    <t>Geotechnical Consultancy</t>
  </si>
  <si>
    <t>Goetechnical Consultancy Price Schedule</t>
  </si>
  <si>
    <t>Analysis of the behaviour of soil and rocks when placed under pressure by structures above and below ground foundations.</t>
  </si>
  <si>
    <r>
      <t>For the provision of services in relation to, but not limited to, analysing the likely behaviour of soil and rocks when placed under pressure by proposed structures and designs above and below ground foundations.</t>
    </r>
    <r>
      <rPr>
        <sz val="10"/>
        <color theme="1"/>
        <rFont val="Arial"/>
        <family val="2"/>
      </rPr>
      <t xml:space="preserve">  </t>
    </r>
  </si>
  <si>
    <t>ATC Williams</t>
  </si>
  <si>
    <t xml:space="preserve">Western Australia &amp; Australia </t>
  </si>
  <si>
    <t xml:space="preserve"> Geotechnical &amp; Design</t>
  </si>
  <si>
    <t>Western Australia - All</t>
  </si>
  <si>
    <t>Maximum Rate.  Lower rate may be provided in tender</t>
  </si>
  <si>
    <t>Maximum Rate.  Lower rate may be provided in tender.</t>
  </si>
  <si>
    <t>Senior Engineer / Scientist. Maximum Rate.  Lower rate may be provided in tender.</t>
  </si>
  <si>
    <t>Geotechnician Maximum Rate.  Lower rate may be provided in tender.</t>
  </si>
  <si>
    <t>Experienced CADD Technician. Maximum Rate.  Lower rate may be provided in tender.</t>
  </si>
  <si>
    <t>CADD Manager.  Maximum Rate.  Lower rate may be provided in tender.</t>
  </si>
  <si>
    <t>Geotechnical Director</t>
  </si>
  <si>
    <t>Singapore Metro</t>
  </si>
  <si>
    <t>Geotechnical Senior Associate</t>
  </si>
  <si>
    <t>Senior Geotechnical Egnineer</t>
  </si>
  <si>
    <t>Geotechnical Egnineer</t>
  </si>
  <si>
    <t>Graduate Geotechnical Egnineer</t>
  </si>
  <si>
    <t>Senior Engineering Geologist</t>
  </si>
  <si>
    <t>Geotechnical Director. Min 20 years of experience</t>
  </si>
  <si>
    <t>Senior / Associate Engineer. Min 10 years experience.</t>
  </si>
  <si>
    <t>Senior Engineering Geologist. Min 10 years Experience</t>
  </si>
  <si>
    <t>CMW Geosciences Pty Ltd</t>
  </si>
  <si>
    <t>Geotechnical</t>
  </si>
  <si>
    <t>L7 Senior Principal Geotechnical Engineer/ Engineering Geologist</t>
  </si>
  <si>
    <t>L6 Principal Geotechnical Engineer/ Engineering Geologist</t>
  </si>
  <si>
    <t>L5 Associate Geotechnical Engineer/ Engineering Geologist</t>
  </si>
  <si>
    <t>L5 Associate GIS Specialist</t>
  </si>
  <si>
    <t>L4 Senior Geotechnical Engineer/ Engineering Geologist</t>
  </si>
  <si>
    <t>L3 Project Geotechnical Engineer/ Engineering Geologist</t>
  </si>
  <si>
    <t>L2 Geotechnical Engineer/ Engineering Geologist</t>
  </si>
  <si>
    <t>L1 Geotechnical Engineer/ Engineering Geologist</t>
  </si>
  <si>
    <t>G Student Geotechnical Engineer/ Geologist</t>
  </si>
  <si>
    <t>T2 Civil Designer</t>
  </si>
  <si>
    <t>T2 Civil Drafter</t>
  </si>
  <si>
    <t>Geotechnical (Technical Review)</t>
  </si>
  <si>
    <t>Geotechnical (project manager)</t>
  </si>
  <si>
    <t>Geotechnical (field engineer)</t>
  </si>
  <si>
    <t>Frederic Verheyde, Dan Reaveley</t>
  </si>
  <si>
    <t>Brendan Divilly, Damian Jagoe-Banks</t>
  </si>
  <si>
    <t>Gary Gao, Alex Angelkov</t>
  </si>
  <si>
    <t>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t>
  </si>
  <si>
    <t>Geotechnical Engineer</t>
  </si>
  <si>
    <t>David Hull</t>
  </si>
  <si>
    <t>Lucas Testar</t>
  </si>
  <si>
    <t>Jherun Sambo</t>
  </si>
  <si>
    <t>Karen OJ</t>
  </si>
  <si>
    <t>Structerre Consulting Engineers</t>
  </si>
  <si>
    <t>Geotechnical Engineering</t>
  </si>
  <si>
    <t>Laboratory Testing</t>
  </si>
  <si>
    <t>Geotechnical Consultancy Services</t>
  </si>
  <si>
    <t>Joseph Tan - Senior Geotechnical Engineer Level 1</t>
  </si>
  <si>
    <t>Stefano Rotatori - Principal Geotechnical Engineer</t>
  </si>
  <si>
    <t>Ivan Lim - Senior Principal Geotechnical Engineer</t>
  </si>
  <si>
    <t>Elio Novello - Technical Director</t>
  </si>
  <si>
    <t>Goetechnical Consultancy Matrix</t>
  </si>
  <si>
    <t>Independent Superintendent (Contract Administration) Matrix</t>
  </si>
  <si>
    <t>Landscape Consultancy Price Schedule</t>
  </si>
  <si>
    <t>Hazardous Materials Inspections Price Schedule</t>
  </si>
  <si>
    <t>Building Information Modeling (BIM) Management Consultancy Price Schedule</t>
  </si>
  <si>
    <t>Archtiectus Australia Pty Ltd</t>
  </si>
  <si>
    <t xml:space="preserve">ASPECT Studios </t>
  </si>
  <si>
    <t>Landscape Architecture Consultant</t>
  </si>
  <si>
    <t>Landscape Architecture/Urban Design Consultant</t>
  </si>
  <si>
    <t>Ecoscape Australia Pty Ltd</t>
  </si>
  <si>
    <t>Landscape architecture</t>
  </si>
  <si>
    <t>Landscape Architecture</t>
  </si>
  <si>
    <t>Landscape &amp; Recreation Strategist</t>
  </si>
  <si>
    <t>Chris Newton, Peta-Maree Ashford &amp; Paul Broderick</t>
  </si>
  <si>
    <t>Shane Caddy &amp; Emma Carr</t>
  </si>
  <si>
    <t>Nathan Mundy</t>
  </si>
  <si>
    <t>Kristin Davies</t>
  </si>
  <si>
    <t>Mike Missikos, Zac Fried, Stuart McGowan, Andrea Faher &amp; Anna Killick</t>
  </si>
  <si>
    <t>Joey Boothby, Tarryn Harding</t>
  </si>
  <si>
    <t>Ashleigh Newbury, Sam Rageb, Xin Zhang, Norman Wong, Liam Lecey, Jia Yao, Yuhong Chang, Jesse Liebregts, Carolina Wong, Emerald Elliott &amp; Simon Vandewattyne</t>
  </si>
  <si>
    <t>Chen Dou, Jemmy Malihan &amp; Sarah Hill</t>
  </si>
  <si>
    <t>Paris Scott</t>
  </si>
  <si>
    <t>Emerge Associates (Blue Tang (WA) t/a)</t>
  </si>
  <si>
    <t>Four Landscape Studio Pty Ltd</t>
  </si>
  <si>
    <t>Principal Landscape Architect</t>
  </si>
  <si>
    <t>Brisbane QLD/Melbourne VIC</t>
  </si>
  <si>
    <t>Senior Landscape Architect</t>
  </si>
  <si>
    <t>Graduate Landscape Architect</t>
  </si>
  <si>
    <t>Marian Long</t>
  </si>
  <si>
    <t>Katrina Duncan (Melbourne)
Michael Jimenez (Brisbane)
David Searle (Brisbane)</t>
  </si>
  <si>
    <t>Jimmy Futcher
Callum Simpson</t>
  </si>
  <si>
    <t>Josh Byrne &amp; Associates Pty Ltd</t>
  </si>
  <si>
    <t>Perth  Metro &amp; Regional WA</t>
  </si>
  <si>
    <t>Environmental consultancy</t>
  </si>
  <si>
    <t xml:space="preserve">Communicatons </t>
  </si>
  <si>
    <t>Administration</t>
  </si>
  <si>
    <t>Landscape Planners Pty Ltd</t>
  </si>
  <si>
    <t>Perth Metro and WA regional</t>
  </si>
  <si>
    <t>Landscape Drafting</t>
  </si>
  <si>
    <t>Pricipal Landscape Architect</t>
  </si>
  <si>
    <t>Landscape Architect</t>
  </si>
  <si>
    <t>Graduate Landscape Architect / Architect</t>
  </si>
  <si>
    <t>Landscape Draftsperson</t>
  </si>
  <si>
    <t>PLACE Lab Actual level - Senior Associate</t>
  </si>
  <si>
    <t>PLACE Lab Actual level - Senior Professional</t>
  </si>
  <si>
    <t>PLACE Lab Actual level - Professional</t>
  </si>
  <si>
    <t>PLACE Laboratory (Shlomit Strum t/a)</t>
  </si>
  <si>
    <t>REALMstudios</t>
  </si>
  <si>
    <t>Perth &amp; East Coast</t>
  </si>
  <si>
    <t>East Coast</t>
  </si>
  <si>
    <t>Damien Pericles</t>
  </si>
  <si>
    <t>Michael Memeo</t>
  </si>
  <si>
    <t>Jasmin Pericles</t>
  </si>
  <si>
    <t>Emma Maher, Saki White and Ali Doodie-Burras</t>
  </si>
  <si>
    <t>Studio Baan Architects Pty Ltd, T/A Carrier and Postmus Architects (CaPA)</t>
  </si>
  <si>
    <t>Landscape Design and Documentation</t>
  </si>
  <si>
    <t>UDLA Fremantle</t>
  </si>
  <si>
    <t>Landscape Consultancy Matrix</t>
  </si>
  <si>
    <t>Aurora Ennvironmental Perth Pty Ltd</t>
  </si>
  <si>
    <t xml:space="preserve"> Colin Outhwaite</t>
  </si>
  <si>
    <t>Pawel Olszewski,</t>
  </si>
  <si>
    <t>Eosh Consulting Pty Ltd</t>
  </si>
  <si>
    <t>Hazmat &amp; Hygiene</t>
  </si>
  <si>
    <t>Hazardous Materials Survey, Asbestos sampling and air monitoring, Asbestos Risk Assessment and Management Plan, Environmental Monitoring and Assessment, Asbestos contaminated soil assessment</t>
  </si>
  <si>
    <t>Asbestos sampling and air monitoring, Environmental Monitoring and Assessment</t>
  </si>
  <si>
    <t>Environmental Monitoring and Assessment (field works)</t>
  </si>
  <si>
    <t>-</t>
  </si>
  <si>
    <t>Environmental Monitoring and Assessment</t>
  </si>
  <si>
    <t>Hazardous Materials Survey, Asbestos sampling and air monitoring, Environmental Monitoring and Assessment, Asbestos contaminated soil assessment, Asbestos Risk Assessment and Management Plan</t>
  </si>
  <si>
    <t>Environmental Monitoring and Assessment, Asbestos contaminated soil assessment</t>
  </si>
  <si>
    <t>Hazardous Materials Survey, Asbestos sampling and air monitoring, Environmental Monitoring and Assessment, Asbestos contaminated soil assessment</t>
  </si>
  <si>
    <t>Asbestos sampling and air monitoring, Asbestos contaminated soil assessment</t>
  </si>
  <si>
    <t>A003</t>
  </si>
  <si>
    <t>A004</t>
  </si>
  <si>
    <t>A005</t>
  </si>
  <si>
    <t>A006</t>
  </si>
  <si>
    <t>A007</t>
  </si>
  <si>
    <t>A008</t>
  </si>
  <si>
    <t>A011</t>
  </si>
  <si>
    <t>A010</t>
  </si>
  <si>
    <t>Land Kwality Nominees PTY LTD</t>
  </si>
  <si>
    <t xml:space="preserve">Perth Metro &amp; Peel </t>
  </si>
  <si>
    <t xml:space="preserve">ACM Inspections </t>
  </si>
  <si>
    <t xml:space="preserve">Outside Perth and Peel </t>
  </si>
  <si>
    <t>Travel Time Only</t>
  </si>
  <si>
    <t>Prensa Pty Ltd</t>
  </si>
  <si>
    <t>WA / Nationwide</t>
  </si>
  <si>
    <t>Hazardous Materials Inspections</t>
  </si>
  <si>
    <t>RED OHMS Group</t>
  </si>
  <si>
    <t>Hazmat Inspection including sampling (site time)</t>
  </si>
  <si>
    <t xml:space="preserve">Hazmat Reporting for management survey </t>
  </si>
  <si>
    <t>Hazmat reporting for refurbishment/demolition survey</t>
  </si>
  <si>
    <t>Risk assessment of Hazmat identified</t>
  </si>
  <si>
    <t>Review of hazmat remediation methodology</t>
  </si>
  <si>
    <t>Drafting and develop hazmat remediation methodology</t>
  </si>
  <si>
    <t>Review and provide professional advice of hazmat remediation contractors' control plans</t>
  </si>
  <si>
    <t>Project administration/management including site mobilisation/access liaison</t>
  </si>
  <si>
    <t>Junior Technician/Associate Consultant</t>
  </si>
  <si>
    <t>Senior Technician/Consultant</t>
  </si>
  <si>
    <t>Senior Hazmat Consultant</t>
  </si>
  <si>
    <t>Principal Hazmat Consultant/Team Leader</t>
  </si>
  <si>
    <t>Project Admin Staff</t>
  </si>
  <si>
    <t>Hazardous material and occupational hygiene services</t>
  </si>
  <si>
    <t>Travel and accommodation disbursements not included within the provided rate.</t>
  </si>
  <si>
    <t>Risk Factors Australia Pty Ltd</t>
  </si>
  <si>
    <t xml:space="preserve">Hazardous Materials Survey/Asbestos  audit surveys/Asbestos sampling &amp; air monitoring/Asbestos Risk Assessment &amp; Management Plan/Asbestos removal clearance certificate/Environmental monitoring &amp; Assessment/Asbestos contaminated soil assessment </t>
  </si>
  <si>
    <t>SLR Consulting Australia Pty Ltd</t>
  </si>
  <si>
    <t xml:space="preserve">Asbestos, Occupational Hygiene </t>
  </si>
  <si>
    <t>Licensed Asbestos Assessor, GradDipOccHygien&amp;Toxicology, BSc(Hons)</t>
  </si>
  <si>
    <t>Licensed Asbestos Assessor</t>
  </si>
  <si>
    <t>BSc</t>
  </si>
  <si>
    <t>Licensed Asbestos Assessor, BSc</t>
  </si>
  <si>
    <t xml:space="preserve">SW19 Pty Ltd </t>
  </si>
  <si>
    <t>WSP Australia</t>
  </si>
  <si>
    <t>BIM Management Consultancy</t>
  </si>
  <si>
    <t>For this discipline this denotes our "BIM Lead / Principal Technical Officer"</t>
  </si>
  <si>
    <t>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t>
  </si>
  <si>
    <t>Digital Engineering Director</t>
  </si>
  <si>
    <t xml:space="preserve">NSW Metro </t>
  </si>
  <si>
    <t>Senior Associate Engineer - Digital</t>
  </si>
  <si>
    <t>Digital Engineering Lead</t>
  </si>
  <si>
    <t>Engineer - Digital</t>
  </si>
  <si>
    <t xml:space="preserve">VIC Metro </t>
  </si>
  <si>
    <t>Senior Engineer - Digital</t>
  </si>
  <si>
    <t xml:space="preserve">QLD Metro </t>
  </si>
  <si>
    <t>Digital Systems Lead</t>
  </si>
  <si>
    <t>Graduate Engineer - Digital</t>
  </si>
  <si>
    <t>Digital Engineering Lead. Min 10 years of experience</t>
  </si>
  <si>
    <t>Senior Engineer. Min 10 years of experience</t>
  </si>
  <si>
    <t>Digital Systems Lead. Min 10 years experience</t>
  </si>
  <si>
    <t> </t>
  </si>
  <si>
    <t>BIM Management</t>
  </si>
  <si>
    <t>Auckland, New Zealand</t>
  </si>
  <si>
    <t>BIM Coordination</t>
  </si>
  <si>
    <t>Building Information Modeling (BIM) Management Consultancy Matrix</t>
  </si>
  <si>
    <t>Hazardous Materials Inspections Matrix</t>
  </si>
  <si>
    <r>
      <t xml:space="preserve">•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</si>
  <si>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Lead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</si>
  <si>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Senior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</si>
  <si>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Engineers/Consultants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</si>
  <si>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t>7. Structural Eng Master</t>
  </si>
  <si>
    <t>Structural Engineering Matrix</t>
  </si>
  <si>
    <t>Structural Engineering Price Schedule</t>
  </si>
  <si>
    <t>Works Consultancy Services Non-Residential Engineering 2024 (WCS2024NR1)</t>
  </si>
  <si>
    <t>TRIM</t>
  </si>
  <si>
    <t>X</t>
  </si>
  <si>
    <t>Content Owner</t>
  </si>
  <si>
    <t>Subject Matter Expert</t>
  </si>
  <si>
    <t>Version</t>
  </si>
  <si>
    <t>Last Update</t>
  </si>
  <si>
    <t>Amendment Record</t>
  </si>
  <si>
    <t>TRIM Reference No.</t>
  </si>
  <si>
    <t>Date Updated:</t>
  </si>
  <si>
    <t>Update Details</t>
  </si>
  <si>
    <t>Panel Member</t>
  </si>
  <si>
    <t>Panel Member Response</t>
  </si>
  <si>
    <t>Specified Personnel</t>
  </si>
  <si>
    <t>Status</t>
  </si>
  <si>
    <t>Business / Trading Name</t>
  </si>
  <si>
    <t>Comments</t>
  </si>
  <si>
    <t>Small Business</t>
  </si>
  <si>
    <t>Australian Disability Enterprise (ADE) and/or Aboriginal Business</t>
  </si>
  <si>
    <t>Legal Entity Name</t>
  </si>
  <si>
    <t>ACN 
(if a company):</t>
  </si>
  <si>
    <t>Registered address:</t>
  </si>
  <si>
    <t>ABN:</t>
  </si>
  <si>
    <t>Contact Person:</t>
  </si>
  <si>
    <t>Contact Person Position Title:</t>
  </si>
  <si>
    <t>Email:</t>
  </si>
  <si>
    <t>Telephone:</t>
  </si>
  <si>
    <t>Address for service of contractual notices:</t>
  </si>
  <si>
    <t>Email for service of contractual notices:</t>
  </si>
  <si>
    <t>No</t>
  </si>
  <si>
    <t>079 306 246</t>
  </si>
  <si>
    <t>Suite 2, Level 1, 33 Herbert Street, St Leonards NSW 2065</t>
  </si>
  <si>
    <t>40 079 306 246</t>
  </si>
  <si>
    <t>Central West Region Leader</t>
  </si>
  <si>
    <t>DGoodwin@acor.com.au</t>
  </si>
  <si>
    <t>Level 1, Suite 101, 3 Cantonment Street, Fremantle WA 6160</t>
  </si>
  <si>
    <t>accountswa@acor.com.au</t>
  </si>
  <si>
    <t>145 324 714</t>
  </si>
  <si>
    <t>9 Sarah Street, Mascot, NSW, 2020</t>
  </si>
  <si>
    <t>98 145 324 714</t>
  </si>
  <si>
    <t>Joe Grimes</t>
  </si>
  <si>
    <t>Regional Manager, WA</t>
  </si>
  <si>
    <t>jgrimes@acousticlogic.com.au</t>
  </si>
  <si>
    <t>(0)400 843 653</t>
  </si>
  <si>
    <t>Acoustics Consultants Australia</t>
  </si>
  <si>
    <t>Yes</t>
  </si>
  <si>
    <t>Acoustics Consultants Australia (WA) Pty Ltd</t>
  </si>
  <si>
    <t>Suite 25, 443 Albany Highway, VICTORIA PARK WA 6100</t>
  </si>
  <si>
    <t>Miguel de la Mata</t>
  </si>
  <si>
    <t>miguel@acousticsconsultants.com.au</t>
  </si>
  <si>
    <t>(08) 6186 4145</t>
  </si>
  <si>
    <t>perth@acousticsconsultants.com.au</t>
  </si>
  <si>
    <t>ADG Engineers (Aust) Pty Ltd</t>
  </si>
  <si>
    <t>131 876 143</t>
  </si>
  <si>
    <t>596 MILTON ROAD, (CORNER MISKIN STREET), TOOWONG QLD 4066</t>
  </si>
  <si>
    <t>63 131 876 143</t>
  </si>
  <si>
    <t>Regional Director (WA)</t>
  </si>
  <si>
    <t>bloughlin@adgce.com</t>
  </si>
  <si>
    <t>1300 657 402</t>
  </si>
  <si>
    <t>PO Box 1492, Toowong BC QLD 4066</t>
  </si>
  <si>
    <t>perth@adgce.com / tenders@adgce.com</t>
  </si>
  <si>
    <t xml:space="preserve">AECOM Australia Pty Ltd </t>
  </si>
  <si>
    <t>093 846 925</t>
  </si>
  <si>
    <t>40 Wickham St, Fortitude Valley QLD 4006 | Level 15, 58 Mounts Bay Road, Perth WA 6000</t>
  </si>
  <si>
    <t>20 093 846 925</t>
  </si>
  <si>
    <t>Hannah George</t>
  </si>
  <si>
    <t xml:space="preserve">Group Lead, Building and Places </t>
  </si>
  <si>
    <t>hannah.george@aecom.com</t>
  </si>
  <si>
    <t>Level 15, 58 Mounts Bay Road, Perth WA 6000</t>
  </si>
  <si>
    <t>AIE Engineering</t>
  </si>
  <si>
    <t>164 919 359</t>
  </si>
  <si>
    <t>Unit 33, Level 1, 226 Beaufort Street, Perth, WA 6000</t>
  </si>
  <si>
    <t>62 164 919 359</t>
  </si>
  <si>
    <t>Kale Billett</t>
  </si>
  <si>
    <t>Managing Director</t>
  </si>
  <si>
    <t>kale@aie.engineering</t>
  </si>
  <si>
    <t>0402 333 657</t>
  </si>
  <si>
    <t>U179, Level 5, 580 Hay St, Perth, WA 6000</t>
  </si>
  <si>
    <t>admin@aie.engineering</t>
  </si>
  <si>
    <t>Ailtire Pty Ltd</t>
  </si>
  <si>
    <t>634 033 453</t>
  </si>
  <si>
    <t>c/o Mavrick Partners, 'C13', 1-3 The Esplanade, Mount Pleasant, WA, 6153</t>
  </si>
  <si>
    <t>31 634 033 453</t>
  </si>
  <si>
    <t>Conor Mc Glue</t>
  </si>
  <si>
    <t>conor@ailtire.com.au</t>
  </si>
  <si>
    <t>0491 620 049</t>
  </si>
  <si>
    <t>Traders Building, 18 Howard Street, Perth, WA, 6000</t>
  </si>
  <si>
    <t>mail@ailtire.com.au</t>
  </si>
  <si>
    <t>AIREY TAYLOR PTY LTD</t>
  </si>
  <si>
    <t>150 945 092</t>
  </si>
  <si>
    <t>12/18 Harvest Terrace, West Perth WA 6005</t>
  </si>
  <si>
    <t>46 150 945 092</t>
  </si>
  <si>
    <t>Phil Airey</t>
  </si>
  <si>
    <t>Business Development Manager</t>
  </si>
  <si>
    <t>phil@atconsulting.com.au</t>
  </si>
  <si>
    <t>08 9265 0400</t>
  </si>
  <si>
    <t>admin@atconsulting.com.au</t>
  </si>
  <si>
    <t>130 835 479</t>
  </si>
  <si>
    <t>Level 1, 182 St. Georges Terrace, Perth WA 6000</t>
  </si>
  <si>
    <t>95 130 835 479</t>
  </si>
  <si>
    <t>Timothy de Saxe</t>
  </si>
  <si>
    <t>timothy.desaxe@alphazeta.com.au</t>
  </si>
  <si>
    <t>AM Consulting Engineers (AMCE)</t>
  </si>
  <si>
    <t>AM Structural Engineering Services Pty. Ltd.</t>
  </si>
  <si>
    <t>645 317 933</t>
  </si>
  <si>
    <t>u11 / 56 Creaney Drive, Kingsley, 6026, Western Australia</t>
  </si>
  <si>
    <t>99 645 317 933</t>
  </si>
  <si>
    <t>Alex Morris</t>
  </si>
  <si>
    <t>admin@amses.com.au</t>
  </si>
  <si>
    <t>08 6185 1722</t>
  </si>
  <si>
    <t>u11 / 56 Creaney Drive, Kingsley, 6026</t>
  </si>
  <si>
    <t xml:space="preserve">	Arcadis Australia Pacific Pty Ltd</t>
  </si>
  <si>
    <t>​104 485 289</t>
  </si>
  <si>
    <t>Level 16, 580 George Street, Sydney NSW 2000</t>
  </si>
  <si>
    <t>​76 104 485 289</t>
  </si>
  <si>
    <t>David Stevens</t>
  </si>
  <si>
    <t>Discipline Manager - WA Civil</t>
  </si>
  <si>
    <t>David.Stevens@arcadis.com</t>
  </si>
  <si>
    <t>618 9332 1677</t>
  </si>
  <si>
    <t>Level 5, 225 St Georges Terrace, Perth WA 6000</t>
  </si>
  <si>
    <t>auslegal@arcadis.com</t>
  </si>
  <si>
    <t>Architectus</t>
  </si>
  <si>
    <t>131 245 684</t>
  </si>
  <si>
    <t>Level 25 385 Bourke Street
Melbourne VIC 3000 Australia</t>
  </si>
  <si>
    <t>90 131 245 684</t>
  </si>
  <si>
    <t>Mark Black</t>
  </si>
  <si>
    <t>mark.black@architectus.com.au</t>
  </si>
  <si>
    <t>08 9412 8355</t>
  </si>
  <si>
    <t>QV1 Upper Plaza West, 250 St. Georges Terrace, Perth WA 6000</t>
  </si>
  <si>
    <t>tenders@architectus.com.au</t>
  </si>
  <si>
    <t>625 912 665</t>
  </si>
  <si>
    <t>C/- Boroughs, Level 6, 77 Castlereagh Street, Sydney, NSW, 2000, Australia</t>
  </si>
  <si>
    <t>76 625 912 665</t>
  </si>
  <si>
    <t>Paul O'Reilly</t>
  </si>
  <si>
    <t>Associate Principal</t>
  </si>
  <si>
    <t>paul.oreilly@arup.com</t>
  </si>
  <si>
    <t>08 9327 8383</t>
  </si>
  <si>
    <t>Level 3, WS2, 143 St George's Terrace, Perth, WA, 60, Australia</t>
  </si>
  <si>
    <t>ASPECT Studios</t>
  </si>
  <si>
    <t>ASPECT Studios Pty Ltd</t>
  </si>
  <si>
    <t>120 219 561</t>
  </si>
  <si>
    <t>L4, 160 Queen St, Melbourne VIC 3000</t>
  </si>
  <si>
    <t xml:space="preserve">11 120 219 561 </t>
  </si>
  <si>
    <t>Studio Director</t>
  </si>
  <si>
    <t>tom.griffiths@aspect-studios.com</t>
  </si>
  <si>
    <t>0497 834 599</t>
  </si>
  <si>
    <t>L9, 197 St Georges Tce, Perth WA 6000</t>
  </si>
  <si>
    <t>ATA Engineering</t>
  </si>
  <si>
    <t>Showroom 12, 976 Hay Street, Perth, WA 6000</t>
  </si>
  <si>
    <t>Shaun Speck</t>
  </si>
  <si>
    <t>info@ataengineering.com.au</t>
  </si>
  <si>
    <t>(08) 9481 6300</t>
  </si>
  <si>
    <t>ATC WILLIAMS PTY LTD</t>
  </si>
  <si>
    <t>005 931 288</t>
  </si>
  <si>
    <t>ATC Williams 222-25 Beach Road, Mordialloc</t>
  </si>
  <si>
    <t>64 005 931 288</t>
  </si>
  <si>
    <t>Colin Jenner</t>
  </si>
  <si>
    <t xml:space="preserve">Engineering Geologist - Associate </t>
  </si>
  <si>
    <t>colinj@atcwilliams.com.au</t>
  </si>
  <si>
    <t>08 9213 1600   0406610443</t>
  </si>
  <si>
    <t>Level 1 251 St Georges Terrace Perth WA 6000</t>
  </si>
  <si>
    <t>perth@atcwilliams.com.au</t>
  </si>
  <si>
    <t>Aurecon</t>
  </si>
  <si>
    <t>005 139 873</t>
  </si>
  <si>
    <t>Level 8, 850 Collins Street, Docklands, Victoria, 3008 / 
Level 5 863 Hay Street, Perth, Western Australia, 6000</t>
  </si>
  <si>
    <t>54 005 139 873</t>
  </si>
  <si>
    <t>Gillian Forde</t>
  </si>
  <si>
    <t>Buildings Leader, Western Australia &amp; Northern Teritority Buildings</t>
  </si>
  <si>
    <t>gillian.forde@aurecongroup.com</t>
  </si>
  <si>
    <t>0487 590 143</t>
  </si>
  <si>
    <t>Level 5 863 Hay Street, Perth, Western Australia, 6000</t>
  </si>
  <si>
    <t>Aurora Environmental Perth</t>
  </si>
  <si>
    <t>Aurora Environmental (Perth) Pty Ltd &amp; Others</t>
  </si>
  <si>
    <t>150 972 553</t>
  </si>
  <si>
    <t>Dilhorn House, 2 Bulwer Street
Perth WA 6000</t>
  </si>
  <si>
    <t>25 892 985 809</t>
  </si>
  <si>
    <t>Manager Contaminated Sites (Director)</t>
  </si>
  <si>
    <t>stephen.patmore@auroraenvironmental.com.au</t>
  </si>
  <si>
    <t>(08) 9227 2600</t>
  </si>
  <si>
    <t>info@auroraenvironmental.com.au</t>
  </si>
  <si>
    <t xml:space="preserve">150 804 603 </t>
  </si>
  <si>
    <t>Level 2, 8 Windmill Street, Sydney NSW 2000</t>
  </si>
  <si>
    <t>67 150 804 603</t>
  </si>
  <si>
    <t>Donald MacMillan</t>
  </si>
  <si>
    <t>Buildings Lead, WA</t>
  </si>
  <si>
    <t>donald.macmillan@bgeeng.com</t>
  </si>
  <si>
    <t>08 6364 3300</t>
  </si>
  <si>
    <t>GPO Box 2776 Cloisters Square WA 6850</t>
  </si>
  <si>
    <t>sharon.trainor@bgeeng.com</t>
  </si>
  <si>
    <t>BPA Engineering</t>
  </si>
  <si>
    <t>603 941 797</t>
  </si>
  <si>
    <t>Unit 1/460 Roberts Road, Subiaco  WA  6008</t>
  </si>
  <si>
    <t>65 603 941 797</t>
  </si>
  <si>
    <t>Long Truong</t>
  </si>
  <si>
    <t>ltruong@bpaeng.com.au</t>
  </si>
  <si>
    <t>(08) 9382 8008</t>
  </si>
  <si>
    <t>bpa@bpaeng.com.au</t>
  </si>
  <si>
    <t>105 375 184</t>
  </si>
  <si>
    <t>Unit 1 / 1 Walters Drive Osborne Park WA 6017</t>
  </si>
  <si>
    <t>21 105 375 184</t>
  </si>
  <si>
    <t xml:space="preserve">Nick de Vries </t>
  </si>
  <si>
    <t xml:space="preserve">State Manager - Western Australia </t>
  </si>
  <si>
    <t>ndevries@bridge42.com.au</t>
  </si>
  <si>
    <t>Office - 08 6363 0800  | Mobile - 0448 422 600</t>
  </si>
  <si>
    <t>Level 1, 352 Murray Street Perth WA 6000</t>
  </si>
  <si>
    <t>060 988 767</t>
  </si>
  <si>
    <t>43A Sparks Road Henderson Western Australia 6166</t>
  </si>
  <si>
    <t>79 060 988 767</t>
  </si>
  <si>
    <t>Pip Smith</t>
  </si>
  <si>
    <t>Business Development Manager &amp; Architect</t>
  </si>
  <si>
    <t>pip.smith@cadds.com.au</t>
  </si>
  <si>
    <t>+61 8 9418 7725</t>
  </si>
  <si>
    <t>Capital House Australasia</t>
  </si>
  <si>
    <t>Level 1, 172 St Georges Tce Perth WA 6000</t>
  </si>
  <si>
    <t>Domenic Malatesta</t>
  </si>
  <si>
    <t>dmalatesta@capitalhouse.com.au</t>
  </si>
  <si>
    <t>As Above</t>
  </si>
  <si>
    <t>Carrier and Postmus Architects</t>
  </si>
  <si>
    <t>154 159 419</t>
  </si>
  <si>
    <t>TBC</t>
  </si>
  <si>
    <t>87 154 159 419</t>
  </si>
  <si>
    <t>Brad Wetherall</t>
  </si>
  <si>
    <t>Practice Manager</t>
  </si>
  <si>
    <t>pm@capa.studio</t>
  </si>
  <si>
    <t>(08) 9380 9020</t>
  </si>
  <si>
    <t>5 Northwood St, West Leederville WA 6007</t>
  </si>
  <si>
    <t>justin@capa.studio</t>
  </si>
  <si>
    <t>CMW Geosciences Pty Ltd.</t>
  </si>
  <si>
    <t>153 490 870</t>
  </si>
  <si>
    <t>LEVEL 3, 29 FLYNN STREET, WEMBLEY, WA 6014</t>
  </si>
  <si>
    <t>32 153 490 870</t>
  </si>
  <si>
    <t>Tim Robinson</t>
  </si>
  <si>
    <t>Principal Engineering Geologist</t>
  </si>
  <si>
    <t>timr@cmwgeo.com</t>
  </si>
  <si>
    <t>0457 072 202</t>
  </si>
  <si>
    <t>Level 3, 29 Flynn Street, Wembley WA 6014</t>
  </si>
  <si>
    <t>143 844 106</t>
  </si>
  <si>
    <t>COLLIERS, ‘Grosvenor Place’
Level 30, 225 George Street,
SYDNEY NSW 2000</t>
  </si>
  <si>
    <t>25 143 844 106</t>
  </si>
  <si>
    <t>Gareth Jenkins</t>
  </si>
  <si>
    <t>Chief Technical Officer</t>
  </si>
  <si>
    <t>bids@pfeng.com.au</t>
  </si>
  <si>
    <t>(08) 9382 5111</t>
  </si>
  <si>
    <t>PO Box 2150,  SUBIACO  WA  6904</t>
  </si>
  <si>
    <t>142 458 302</t>
  </si>
  <si>
    <t>Unit 1/218 Carr Place, Leederville WA 6007</t>
  </si>
  <si>
    <t>51 142 458 302</t>
  </si>
  <si>
    <t>Ben Keane</t>
  </si>
  <si>
    <t>ben@chdwa.com.au</t>
  </si>
  <si>
    <t>9206 2700</t>
  </si>
  <si>
    <t>PO Box 358 North Perth WA 6909</t>
  </si>
  <si>
    <t>Crossland &amp; Hardy Pty Ltd</t>
  </si>
  <si>
    <t>177 Railway Parade Maylands WA 6051</t>
  </si>
  <si>
    <t>Daniel Macey</t>
  </si>
  <si>
    <t>admin@chsurveys.com.au</t>
  </si>
  <si>
    <t>669 203 061</t>
  </si>
  <si>
    <t>Unit 2/34 Fallon Road, Landsdale, WA 6065</t>
  </si>
  <si>
    <t>77 669 203 061</t>
  </si>
  <si>
    <t>Kevin Kelly</t>
  </si>
  <si>
    <t>k@cwc.world</t>
  </si>
  <si>
    <t>0439 952 378</t>
  </si>
  <si>
    <t xml:space="preserve">David Wills and Associates </t>
  </si>
  <si>
    <t>622 377 011</t>
  </si>
  <si>
    <t>13/16 Brodie-Hall Drive, Bentley WA 6102</t>
  </si>
  <si>
    <t>93 622 377 011</t>
  </si>
  <si>
    <t>Athena Rowcliffe</t>
  </si>
  <si>
    <t>athena.rowcliffe@dwaeng.com.au</t>
  </si>
  <si>
    <t>08 9424 0900</t>
  </si>
  <si>
    <t>reception@dwaeng.com.au</t>
  </si>
  <si>
    <t xml:space="preserve">DB Mechanical Consulting </t>
  </si>
  <si>
    <t xml:space="preserve">Magic Sky Pty Ltd as trustee for the Belotti Family Trust trading as DB Mechanical Consulting </t>
  </si>
  <si>
    <t>138 445 726</t>
  </si>
  <si>
    <t>PO Box 2066 Churchlands WA 6018</t>
  </si>
  <si>
    <t>62 551 516 408</t>
  </si>
  <si>
    <t xml:space="preserve">Daniel Belotti </t>
  </si>
  <si>
    <t xml:space="preserve">Director </t>
  </si>
  <si>
    <t>daniel@dbconsulting.net.au</t>
  </si>
  <si>
    <t>0488 060 651</t>
  </si>
  <si>
    <t>3 College Court Karrinyup WA 6018</t>
  </si>
  <si>
    <t>DBM Vircon</t>
  </si>
  <si>
    <t>DBM VIRCON SERVICES (AUSTRALIA) PTY LTD</t>
  </si>
  <si>
    <t xml:space="preserve">127 960 114 </t>
  </si>
  <si>
    <t xml:space="preserve">Registered Address: Level 12/199 Grey St, South Brisbane QLD 4101
Perth Office Address: Level 2/167 St Georges Terrace, Perth WA 6000, Australia </t>
  </si>
  <si>
    <t>49 127 960 114</t>
  </si>
  <si>
    <t>Razieh Tavallaei</t>
  </si>
  <si>
    <t>Senior Digital Engineering Project Manager</t>
  </si>
  <si>
    <t>razieh.tavallaei@dbmvircon.com</t>
  </si>
  <si>
    <t xml:space="preserve">Level 2/167 St Georges Terrace, Perth WA 6000, Australia </t>
  </si>
  <si>
    <t>Commercial@dbmvircon.com</t>
  </si>
  <si>
    <t>U1/70 Albert Street
Osborne Park WA 6017</t>
  </si>
  <si>
    <t>Wayne Stewart</t>
  </si>
  <si>
    <t>General Manager - Survey</t>
  </si>
  <si>
    <t>wayne.stewart@denada.net.au</t>
  </si>
  <si>
    <t>U1/70 Albert Street Osborne Park WA 6017</t>
  </si>
  <si>
    <t>solutions@denada.net.au</t>
  </si>
  <si>
    <t>621 170 170</t>
  </si>
  <si>
    <t>152 Junction Road, Clayfield Queensland, 4011</t>
  </si>
  <si>
    <t>22 621 170 170</t>
  </si>
  <si>
    <t>Gunther De Graeve</t>
  </si>
  <si>
    <t>gunther.degraeve@destravis.com</t>
  </si>
  <si>
    <t>0447 655 929</t>
  </si>
  <si>
    <t>Devlin Engineering and Management Pty Ltd</t>
  </si>
  <si>
    <t>Populate in Cell C8 of Instructions worksheet, and the Respondent's Legal Entity Name will pre-populate across this document</t>
  </si>
  <si>
    <t>U13, 279, Lord St, Perth, WA 6000</t>
  </si>
  <si>
    <t>Nick Devlin</t>
  </si>
  <si>
    <t>nick.devlin@devlinengineering.com.au</t>
  </si>
  <si>
    <t>PO Box 264, Bassendean WA 6934</t>
  </si>
  <si>
    <t>N/A</t>
  </si>
  <si>
    <t>96 Hermitage Road, West Ryde  NSW  2114</t>
  </si>
  <si>
    <t>75 053 980 117</t>
  </si>
  <si>
    <t>Rob Shapland</t>
  </si>
  <si>
    <t>Senior Associate</t>
  </si>
  <si>
    <t>rob.shapland@douglaspartners.com.au</t>
  </si>
  <si>
    <t>(08) 9204 3511</t>
  </si>
  <si>
    <t>36 O'Malley Street, Osborne Park WA  6017</t>
  </si>
  <si>
    <t>perth@douglaspartners.com.au</t>
  </si>
  <si>
    <t>DSA Pty Lty</t>
  </si>
  <si>
    <t>DSA PTY LTD</t>
  </si>
  <si>
    <t>100 944 545</t>
  </si>
  <si>
    <t>5/300 Rokeby Road - Subiaco 6008 Western Australia</t>
  </si>
  <si>
    <t>37 100 944 545</t>
  </si>
  <si>
    <t>John Van Vliet</t>
  </si>
  <si>
    <t>john@dsaptyltd.com</t>
  </si>
  <si>
    <t>Office - 93822 711  Mobile - 0417099649</t>
  </si>
  <si>
    <t>dsa@dsaptyltd.com</t>
  </si>
  <si>
    <t>008 889 585</t>
  </si>
  <si>
    <t>U7/133 Grand Boulevard Joondalup WA 6027</t>
  </si>
  <si>
    <t>83 008 889 585</t>
  </si>
  <si>
    <t>Mark Langdon</t>
  </si>
  <si>
    <t>mark@dwaarch.com.au</t>
  </si>
  <si>
    <t>9322 3844</t>
  </si>
  <si>
    <t>As above</t>
  </si>
  <si>
    <t>dwa@dwaarch.com.au</t>
  </si>
  <si>
    <t>Ecoscape Australia Pty Ptd</t>
  </si>
  <si>
    <t>070 1280 675</t>
  </si>
  <si>
    <t>Level 1 38 Adelaide Street
Fremantle WA 6160</t>
  </si>
  <si>
    <t>70 070 128 675</t>
  </si>
  <si>
    <t>Patrick Jordan</t>
  </si>
  <si>
    <t>patrickj@ecoscape.com.au</t>
  </si>
  <si>
    <t>(08) 9430 8955</t>
  </si>
  <si>
    <t>Level 1, 38 Adelaide Street
Fremantle (Walyalup) WA 6160
Whadjuk Boodja</t>
  </si>
  <si>
    <t>Element Advisory</t>
  </si>
  <si>
    <t>097 273 222</t>
  </si>
  <si>
    <t>Level 1, 500 Hay Street SUBIACO WA 6008</t>
  </si>
  <si>
    <t>36 097 273 222</t>
  </si>
  <si>
    <t>FLAVIA KIPERMAN</t>
  </si>
  <si>
    <t>PRINCIPAL</t>
  </si>
  <si>
    <t>flavia.kiperman@elementadvisory.com.au</t>
  </si>
  <si>
    <t>(08) 9289 8300</t>
  </si>
  <si>
    <t>tenders@elementadvisory.com.au</t>
  </si>
  <si>
    <t>Emerge Associates</t>
  </si>
  <si>
    <t>BLUE TANG (WA) PTY LTD AS TRUSTEE FOR THE REEF UNIT TRUST trading as Emerge Associates</t>
  </si>
  <si>
    <t>086 336 245</t>
  </si>
  <si>
    <t>Suite 4, 26 Subiaco Road, Subiaco WA 6008</t>
  </si>
  <si>
    <t>42 086 336 245</t>
  </si>
  <si>
    <t>Christopher Paul William Newton</t>
  </si>
  <si>
    <t>chris.newton@emergeassociates.com.au</t>
  </si>
  <si>
    <t>08 9380 4988</t>
  </si>
  <si>
    <t>Emerge Environmental</t>
  </si>
  <si>
    <t>144 772 510</t>
  </si>
  <si>
    <t>C/- Harvest Taxation, 5 Charles Street, South Perth</t>
  </si>
  <si>
    <t>57 144 772 510</t>
  </si>
  <si>
    <t>Jason.Hick@emergeassociates.com.au</t>
  </si>
  <si>
    <t>(08) 9380 4988</t>
  </si>
  <si>
    <t>Suite 4, 26 Railway Road, Subiaco, WA 6008</t>
  </si>
  <si>
    <t>EMF Griffiths WA</t>
  </si>
  <si>
    <t>Ground Level 45 St Georges Terrace, Perth, WA 6000</t>
  </si>
  <si>
    <t>Nathan Bryce</t>
  </si>
  <si>
    <t>nathanb@emf.com.au</t>
  </si>
  <si>
    <t>0423 883 145</t>
  </si>
  <si>
    <t>Level 3, 26 Charles Street, South Perth, WA 6151</t>
  </si>
  <si>
    <t>18 622 898 864</t>
  </si>
  <si>
    <t>Shaun Oostryck</t>
  </si>
  <si>
    <t>shaun@encon.com.au</t>
  </si>
  <si>
    <t>0419 748 632</t>
  </si>
  <si>
    <t>Environmental Engineers International</t>
  </si>
  <si>
    <t>Unit 56, 12 St Georges Terrace, Perth, WA 6000 Australia</t>
  </si>
  <si>
    <t>Dr. Rajendra Kurup</t>
  </si>
  <si>
    <t>CEO</t>
  </si>
  <si>
    <t>raj.kurup@enviroengineers.com.au</t>
  </si>
  <si>
    <t>Level 28 140 St Georges Terrace Perth WA 6000</t>
  </si>
  <si>
    <t>Mr Jade Holden</t>
  </si>
  <si>
    <t>jade.holden@eoshconsulting.com</t>
  </si>
  <si>
    <t>08 9288 1831</t>
  </si>
  <si>
    <t>admin@eoshconsulting.com</t>
  </si>
  <si>
    <t>ESC Engineering</t>
  </si>
  <si>
    <t>Electrical Services Consulting Pty Ltd (ESC Engineering)</t>
  </si>
  <si>
    <t>B7/431 Roberts Rd, Subiaco, WA 6008</t>
  </si>
  <si>
    <t>Mark Chisholm</t>
  </si>
  <si>
    <t>mark@escengineering.com.au</t>
  </si>
  <si>
    <t>08 6161 4769</t>
  </si>
  <si>
    <t>admin@escengineering.com.au</t>
  </si>
  <si>
    <t>ETC Solutions</t>
  </si>
  <si>
    <t xml:space="preserve">Engineering Technology Consultants Pty Ltd ATF Engineering Technology Consultants Trust </t>
  </si>
  <si>
    <t>Unit 17, 100 Railway Road, Daglish WA 6008</t>
  </si>
  <si>
    <t>46 503 374 634</t>
  </si>
  <si>
    <t xml:space="preserve">Robert Milburn </t>
  </si>
  <si>
    <t>rmilburn@etcpl.com.au</t>
  </si>
  <si>
    <t>08 9328 5500</t>
  </si>
  <si>
    <t>FK Thompson &amp; Associates PtyLtd</t>
  </si>
  <si>
    <t>008 938 903</t>
  </si>
  <si>
    <t>Unit 6, 18 Casurina Drive, Bunbury, 6231</t>
  </si>
  <si>
    <t>78 008 938 903</t>
  </si>
  <si>
    <t>Adam Neale</t>
  </si>
  <si>
    <t>adam.neale@thompsonsurveying.com.au</t>
  </si>
  <si>
    <t>08 9721 4000, 0423 573 213</t>
  </si>
  <si>
    <t>info@thompsonsurvyeing.com.au</t>
  </si>
  <si>
    <t>Flint Engineering</t>
  </si>
  <si>
    <t>611 194 177</t>
  </si>
  <si>
    <t>28 Melrose Crescent
Menora WA 6050</t>
  </si>
  <si>
    <t>87 611 194 177</t>
  </si>
  <si>
    <t>kristy.jones@flintengineering.com.au</t>
  </si>
  <si>
    <t>0420 835 830</t>
  </si>
  <si>
    <t>14 Fawkner Gardens, Hillarys, WA, 6025</t>
  </si>
  <si>
    <t>Chris Swiderski</t>
  </si>
  <si>
    <t>c.swiderski@flyt.com.au</t>
  </si>
  <si>
    <t>20/663 Newcastle Street Leederville WA 6007</t>
  </si>
  <si>
    <t>info@flyt.com.au</t>
  </si>
  <si>
    <t>Focus Consulting WA</t>
  </si>
  <si>
    <t>120 Tranquil Drive, Carramar, WA 6031</t>
  </si>
  <si>
    <t>Paul Jeffs</t>
  </si>
  <si>
    <t>paul@focuswa.com.au</t>
  </si>
  <si>
    <t>0408 721 167</t>
  </si>
  <si>
    <t>1064 Hay St, West Perth 6005</t>
  </si>
  <si>
    <t>87 605 660 204</t>
  </si>
  <si>
    <t>Chris Gooch</t>
  </si>
  <si>
    <t>admin@forth.com.au</t>
  </si>
  <si>
    <t xml:space="preserve"> 08 9485 2921</t>
  </si>
  <si>
    <t>154 645 888</t>
  </si>
  <si>
    <t>U11/34 Eighth Avenue, Maylands WA 6051</t>
  </si>
  <si>
    <t>95 154 645 888</t>
  </si>
  <si>
    <t>Andrew Thomas</t>
  </si>
  <si>
    <t>andrew@fourls.com.au</t>
  </si>
  <si>
    <t>08 9286 4900</t>
  </si>
  <si>
    <t>G2N Project Management Solutions</t>
  </si>
  <si>
    <t>G2N Pty Ltd As Trustee For G2N Trust</t>
  </si>
  <si>
    <t>645 826 375</t>
  </si>
  <si>
    <t>Unit 2, 5 Hasler Rd, Osborne Park, WA, 6017</t>
  </si>
  <si>
    <t>22 357 212 467</t>
  </si>
  <si>
    <t>valentine.nhunzvi@g2n.com.au</t>
  </si>
  <si>
    <t>Gabriels Hearne Farrell Pty Ltd ATF GHF Unit Trust</t>
  </si>
  <si>
    <t>608 956 734</t>
  </si>
  <si>
    <t>154 High St Fremantle  WA  6160</t>
  </si>
  <si>
    <t>22 313 389 604</t>
  </si>
  <si>
    <t>Benjamin Farrell</t>
  </si>
  <si>
    <t>ben@gabriels.net.au</t>
  </si>
  <si>
    <t>(08) 9474 5966</t>
  </si>
  <si>
    <t>Unit 3, 2 Hardy St   SOUTH PERTH   WA   6151</t>
  </si>
  <si>
    <t>reception@gabriels.net.au</t>
  </si>
  <si>
    <t>GHD</t>
  </si>
  <si>
    <t>008 488 373</t>
  </si>
  <si>
    <t>L10 999 Hay St Perth, 6000 WA</t>
  </si>
  <si>
    <t>39 008 488 373</t>
  </si>
  <si>
    <t>Ricardo Kiperman</t>
  </si>
  <si>
    <t>Market Leader Property &amp; Buildings WA</t>
  </si>
  <si>
    <t>ricardo.kiperman@ghd.com</t>
  </si>
  <si>
    <t>08 6222 8851</t>
  </si>
  <si>
    <t>GJP ENGINEERING PTY LTD</t>
  </si>
  <si>
    <t>L1, 182 ST Georges Terrace, Perth, WA 6000</t>
  </si>
  <si>
    <t>85 641 319 262</t>
  </si>
  <si>
    <t xml:space="preserve">Glen Pikor </t>
  </si>
  <si>
    <t>glen@gjpengineering.com.au</t>
  </si>
  <si>
    <t>+61 433 497 062</t>
  </si>
  <si>
    <t>38 Plantation St, Menora,WA,  6050</t>
  </si>
  <si>
    <t xml:space="preserve">Graham Hunt </t>
  </si>
  <si>
    <t>graham@grahamhuntarchitect.com.au</t>
  </si>
  <si>
    <t>Level 5, 969 Burke Rd Camberwell VIC 3124</t>
  </si>
  <si>
    <t>Kavan Applegate</t>
  </si>
  <si>
    <t xml:space="preserve">kavan@gb-a.au	</t>
  </si>
  <si>
    <t>0402 291 256 (mobile), 03 8547 5000 (office)</t>
  </si>
  <si>
    <t xml:space="preserve">Level 5, 969 Burke Rd Camberwell VIC 3124		</t>
  </si>
  <si>
    <t>kavan@gb-a.au</t>
  </si>
  <si>
    <t>Harris Kmon Solutions</t>
  </si>
  <si>
    <t>605 604 144</t>
  </si>
  <si>
    <t>Building 2, Level 1, 631 Stuart Highway, Berrimah NT 0828</t>
  </si>
  <si>
    <t>48 605 604 144</t>
  </si>
  <si>
    <t>Richard Oppusunggu</t>
  </si>
  <si>
    <t>hks.wabd@hksolutions.com.au</t>
  </si>
  <si>
    <t>0431 662 275</t>
  </si>
  <si>
    <t>463 burns Beach Road, Iluka WA 6028</t>
  </si>
  <si>
    <t>Hassell Ltd</t>
  </si>
  <si>
    <t>007 711 435</t>
  </si>
  <si>
    <t>61 Little Collins Street, Melbourne VIC 3000</t>
  </si>
  <si>
    <t>24 007 711 435</t>
  </si>
  <si>
    <t>Anthony Brookfield</t>
  </si>
  <si>
    <t>abrookfield@hassellstudio.com</t>
  </si>
  <si>
    <t>+61 409 483 390</t>
  </si>
  <si>
    <t>Level 1, 242 Murray Street, Perth WA 6000</t>
  </si>
  <si>
    <t xml:space="preserve">Hera Engineering  </t>
  </si>
  <si>
    <t>603 583 786</t>
  </si>
  <si>
    <t>Level 1, 108 Rokeby Road Subiaco WA 6008</t>
  </si>
  <si>
    <t>67 603 583 786</t>
  </si>
  <si>
    <t>Felicity Komorowski</t>
  </si>
  <si>
    <t>Clients and Practice Lead</t>
  </si>
  <si>
    <t>felicity.komorowski@hera.net.au</t>
  </si>
  <si>
    <t>08 6185 1591</t>
  </si>
  <si>
    <t>Rochdale Holdings Pty Ltd</t>
  </si>
  <si>
    <t>009 049 067</t>
  </si>
  <si>
    <t>Suite 34 / 11 Preston Street, COMO WA 6152</t>
  </si>
  <si>
    <t>85 009 049 067</t>
  </si>
  <si>
    <t>Tim Reynolds</t>
  </si>
  <si>
    <t>tim@hsacoustics.com.au</t>
  </si>
  <si>
    <t>(08) 93676200</t>
  </si>
  <si>
    <t>PO Box 219 COMO WA 6952</t>
  </si>
  <si>
    <t>600 306 241</t>
  </si>
  <si>
    <t>Suite 16 / 100 Hay Street, Subiaco WA 6008</t>
  </si>
  <si>
    <t>37 600 306 241</t>
  </si>
  <si>
    <t>Donna Mantell</t>
  </si>
  <si>
    <t>donnam@hewshott.com</t>
  </si>
  <si>
    <t>(08) 6230 2780</t>
  </si>
  <si>
    <t>105 493 221</t>
  </si>
  <si>
    <t xml:space="preserve">Level 36, World Square
680 George Street, Sydney NSW 2000
</t>
  </si>
  <si>
    <t>71 105 494 221</t>
  </si>
  <si>
    <t>David Chokolich</t>
  </si>
  <si>
    <t>General Manager - Engineering Services</t>
  </si>
  <si>
    <t>david.chokolich@hfmassets.com.au</t>
  </si>
  <si>
    <t>1800 351 235</t>
  </si>
  <si>
    <t>PO Box 5746, St Georges Terrace Perth WA 6831</t>
  </si>
  <si>
    <t>info@hfmassets.com.au</t>
  </si>
  <si>
    <t>Hille Thompson &amp; Delfos</t>
  </si>
  <si>
    <t>Viewland Pty Ltd ATF the Hilson Trading Trust</t>
  </si>
  <si>
    <t>24 Durlacher Street, Geraldton WA 6530</t>
  </si>
  <si>
    <t>Brad Collard</t>
  </si>
  <si>
    <t>brad@htds.com.au</t>
  </si>
  <si>
    <t>085 9921 3111</t>
  </si>
  <si>
    <t>PO Box 820 Geradlton WA 6531</t>
  </si>
  <si>
    <t>htdsurveys@htds.com.au</t>
  </si>
  <si>
    <t>Hydraulics Design Australia</t>
  </si>
  <si>
    <t>Oma Design Services Pty Ltd atf Oma Family Trust in partnership with JAT Designs Pty Ltd atf JAT Trust trading as Hydraulics Design Australia</t>
  </si>
  <si>
    <t>1/300 Fitzgerald Street, Perth WA 6000</t>
  </si>
  <si>
    <t>53 855 398 948</t>
  </si>
  <si>
    <t>jat@hdawa.com.au</t>
  </si>
  <si>
    <t>9225 9300</t>
  </si>
  <si>
    <t>accounts@hdawa.com.au</t>
  </si>
  <si>
    <t>Icubed Consulting pty ltd</t>
  </si>
  <si>
    <t>106 675 156</t>
  </si>
  <si>
    <t>Level 6, 5 Gardner Close Milton 4064</t>
  </si>
  <si>
    <t>89 106 675 156</t>
  </si>
  <si>
    <t>Rohan McElroy</t>
  </si>
  <si>
    <t>Principal Structural Engineer</t>
  </si>
  <si>
    <t>rohan.mcelroy@icubed.com.au</t>
  </si>
  <si>
    <t>(07) 3870 8888</t>
  </si>
  <si>
    <t>projectadministration@icubed.com.au</t>
  </si>
  <si>
    <t>Inhabit Australasia Pty Ltd</t>
  </si>
  <si>
    <t>136 869 942</t>
  </si>
  <si>
    <t>Level 18, 530 Collins Street, Melbourne, VIC 3000</t>
  </si>
  <si>
    <t>77 136 869 942</t>
  </si>
  <si>
    <t>Lui Violanti</t>
  </si>
  <si>
    <t>Regional Manager Westerna Australia</t>
  </si>
  <si>
    <t>lui.violanti@inhabitgroup.com</t>
  </si>
  <si>
    <t>0402 787 711</t>
  </si>
  <si>
    <t>430 Roberts Road, Subiaco WA 6008</t>
  </si>
  <si>
    <t>Jacobs</t>
  </si>
  <si>
    <t>001 024 095</t>
  </si>
  <si>
    <t>c/o Norton Rose Fulbright, Level 5, 60 Martin Place, 
Sydney NSW 2000</t>
  </si>
  <si>
    <t>37 001 024 095</t>
  </si>
  <si>
    <t>David Belcastro</t>
  </si>
  <si>
    <t xml:space="preserve">Senior Associate | Growth and Sales </t>
  </si>
  <si>
    <t>David.Belcastro@jacobs.com</t>
  </si>
  <si>
    <t xml:space="preserve"> +61 8 9469 4400</t>
  </si>
  <si>
    <t>Mia Yellagonga Tower 2 | Level 5, 5 Spring Street | PO Box H615 | Perth, WA 6001 | Australia</t>
  </si>
  <si>
    <t>JBS&amp;G</t>
  </si>
  <si>
    <t>JBS&amp;G Australia Pty Ltd</t>
  </si>
  <si>
    <t>100 220 479</t>
  </si>
  <si>
    <t>C/- Jaquillard Minns
65 Gilbert street
Adelaide SA 5000</t>
  </si>
  <si>
    <t>62100 220 479</t>
  </si>
  <si>
    <t>Max Davies</t>
  </si>
  <si>
    <t xml:space="preserve">Senior Associate Consultant </t>
  </si>
  <si>
    <t>mdavies@jbsg.com.au</t>
  </si>
  <si>
    <t xml:space="preserve">08 9380 3100 </t>
  </si>
  <si>
    <t xml:space="preserve">Level 9 Allendale Square, 77 St Georges Terrace, Perth WA </t>
  </si>
  <si>
    <t>accountswa@jbsg.com.au</t>
  </si>
  <si>
    <t>146 898 697</t>
  </si>
  <si>
    <t>Level 1, 2 Mill Street, Perth WA 6000</t>
  </si>
  <si>
    <t xml:space="preserve">95 146 898 697 </t>
  </si>
  <si>
    <t>Bryn Hawken</t>
  </si>
  <si>
    <t>bryn.hawken@johnstaff.com.au</t>
  </si>
  <si>
    <t>0408 342 389</t>
  </si>
  <si>
    <t>PO Box 7462 Cloisters Square WA 6850</t>
  </si>
  <si>
    <t>Josh Byrne &amp; Associates</t>
  </si>
  <si>
    <t>116 221 820</t>
  </si>
  <si>
    <t>Suite 109 Atwell Buildings 3 Cantonment Street Fremantle WA 6160</t>
  </si>
  <si>
    <t>20 116 221 820</t>
  </si>
  <si>
    <t>Kellogg Brown &amp; Root Pty Ltd</t>
  </si>
  <si>
    <t>007 660 317</t>
  </si>
  <si>
    <t>Level 18, 180 Londsdale Street, Melbourne VIC 3000</t>
  </si>
  <si>
    <t xml:space="preserve">91 007 660 317 </t>
  </si>
  <si>
    <t>Robert Sutton</t>
  </si>
  <si>
    <t>Manager Defence and Buildings WA</t>
  </si>
  <si>
    <t>robert.sutton@kbr.com</t>
  </si>
  <si>
    <t>0434 871 959</t>
  </si>
  <si>
    <t>Locked Bag No. 3, 66 St Georges Terrace, Perth, Western Australia, 6831</t>
  </si>
  <si>
    <t>Kercheval Engineering Australia Pty Ltd</t>
  </si>
  <si>
    <t>608 771 357</t>
  </si>
  <si>
    <t xml:space="preserve">55 Surrey Road, Rivervale, WA, 6103 </t>
  </si>
  <si>
    <t>54 608 771 357</t>
  </si>
  <si>
    <t>Deon Viljoen</t>
  </si>
  <si>
    <t>deon.v@keaust.com.au</t>
  </si>
  <si>
    <t>L E Roberts Pty Ltd T/as L E Roberts Building Design</t>
  </si>
  <si>
    <t>093 003 297</t>
  </si>
  <si>
    <t>Unit 2, 11 Hedland Place, Karratha WA 6714</t>
  </si>
  <si>
    <t>34 093 003 297</t>
  </si>
  <si>
    <t>Lawrence Roberts</t>
  </si>
  <si>
    <t>lawrence.roberts@leroberts.com.au</t>
  </si>
  <si>
    <t>0891 442046</t>
  </si>
  <si>
    <t>PO Box 1219 Karratha WA 6714</t>
  </si>
  <si>
    <t>leroberts@leroberts.com.au</t>
  </si>
  <si>
    <t>L+R (WA)</t>
  </si>
  <si>
    <t>Rehbein Consulting Pty Ltd</t>
  </si>
  <si>
    <t>126 086 039</t>
  </si>
  <si>
    <t>1 Erindale Road Balcattta</t>
  </si>
  <si>
    <t>12 126 086 039</t>
  </si>
  <si>
    <t>Paul Colley</t>
  </si>
  <si>
    <t>Principal Engineer / Partner</t>
  </si>
  <si>
    <t>paul.c@lar.net.au</t>
  </si>
  <si>
    <t>0488 114 894</t>
  </si>
  <si>
    <t>commercial@lar.net.au</t>
  </si>
  <si>
    <t xml:space="preserve">Land Kwality  </t>
  </si>
  <si>
    <t>Land Kwality Nominees Pty Ltd</t>
  </si>
  <si>
    <t>617 358 399</t>
  </si>
  <si>
    <t>1 Holleton Terrace, Padbury WA 6025</t>
  </si>
  <si>
    <t>12 194 327 297</t>
  </si>
  <si>
    <t>Matthew Smith</t>
  </si>
  <si>
    <t>Senior Asbestos and Hazmat Consultant</t>
  </si>
  <si>
    <t>matt@landkwality.com.au</t>
  </si>
  <si>
    <t>0437 227 769</t>
  </si>
  <si>
    <t>PO Box 71 Northbridge WA 6865</t>
  </si>
  <si>
    <t>matt@landkwality.com.au / admin@landkwality.com.au</t>
  </si>
  <si>
    <t xml:space="preserve">Landscape Planners </t>
  </si>
  <si>
    <t xml:space="preserve"> Landscape Planners Pty Ltd  as trustee for the Wheeler Bishop Family Trust T/A Landscape Planners</t>
  </si>
  <si>
    <t>Unit 5 / 39 King George Street Innaloo WA 6018</t>
  </si>
  <si>
    <t>52 199 467 921</t>
  </si>
  <si>
    <t>David Wheeler</t>
  </si>
  <si>
    <t>david@landscapeplanners.com.au</t>
  </si>
  <si>
    <t>0419242001 / 9242 3997</t>
  </si>
  <si>
    <t>Lead Consultants Pty Ltd</t>
  </si>
  <si>
    <t xml:space="preserve">161 637 636 </t>
  </si>
  <si>
    <t>1/38 Pacific Avenue, Miami QLD 4220</t>
  </si>
  <si>
    <t>71 161 637 636</t>
  </si>
  <si>
    <t>Kendal Riner</t>
  </si>
  <si>
    <t>Executive General Manager</t>
  </si>
  <si>
    <t>Kendal.Riner@leadconsultants.com.au</t>
  </si>
  <si>
    <t>07 5648 0800</t>
  </si>
  <si>
    <t>admin@leadconsultants.com.au</t>
  </si>
  <si>
    <t xml:space="preserve">Lehr Consultants International (Australia) Pty Ltd </t>
  </si>
  <si>
    <t>124 107 973</t>
  </si>
  <si>
    <t>Level 9, 108 St Georges Terrace, Perth WA 6000</t>
  </si>
  <si>
    <t>92 124 107 973</t>
  </si>
  <si>
    <t>Principal, Mechanical</t>
  </si>
  <si>
    <t>Mark.Brayshaw@lciconsultants.com.au</t>
  </si>
  <si>
    <t>0437 695 151</t>
  </si>
  <si>
    <t>Lewis Woolcott</t>
  </si>
  <si>
    <t>644 825 623</t>
  </si>
  <si>
    <t>Level 2/181 St Georges Terrace, Perth WA 6000</t>
  </si>
  <si>
    <t>49 644 825 623</t>
  </si>
  <si>
    <t>David Humphry</t>
  </si>
  <si>
    <t>General Manager</t>
  </si>
  <si>
    <t>david.humphry@lewiswoolcott.com</t>
  </si>
  <si>
    <t>LPD SURVEYS PTY LTD</t>
  </si>
  <si>
    <t>LPD GROUP PTY LTD</t>
  </si>
  <si>
    <t>Unit 2 (#4) Tindale Street, Mandurah WA 6210</t>
  </si>
  <si>
    <t>SAMUEL KEENAN</t>
  </si>
  <si>
    <t>SURVEY MANAGER</t>
  </si>
  <si>
    <t>SAM@LPDSURVEYS.COM.AU</t>
  </si>
  <si>
    <t>(08) 6245 7554</t>
  </si>
  <si>
    <t>PO BOX 2370, MANDURAH DC, WA 6210</t>
  </si>
  <si>
    <t>159 052 865</t>
  </si>
  <si>
    <t>Level 38, 108 St Georges Terrace, Perth, WA, 6000</t>
  </si>
  <si>
    <t>55 159 052 865</t>
  </si>
  <si>
    <t>Simon Thwaites</t>
  </si>
  <si>
    <t>Simon.Thwaites@lucidconsulting.com.au</t>
  </si>
  <si>
    <t>08 9380 6288</t>
  </si>
  <si>
    <t>perth@lucidconsulting.com.au</t>
  </si>
  <si>
    <t>Marshall Day Unit Trust</t>
  </si>
  <si>
    <t>006 675 403</t>
  </si>
  <si>
    <t>10/50 Gipps Street, Collingwood VIC 3066</t>
  </si>
  <si>
    <t>53 470 077 191</t>
  </si>
  <si>
    <t>Ben Wilson</t>
  </si>
  <si>
    <t>bwilson@marshallday.com</t>
  </si>
  <si>
    <t>08 6263 8747</t>
  </si>
  <si>
    <t>6/448 Roberts Road, Subiaco WA 6008</t>
  </si>
  <si>
    <t xml:space="preserve">MEnD Consulting </t>
  </si>
  <si>
    <t>600 759 555</t>
  </si>
  <si>
    <t>12 Brown Street, East Perth, WA 6004</t>
  </si>
  <si>
    <t>36 600 59 555</t>
  </si>
  <si>
    <t>Daniel Dalton</t>
  </si>
  <si>
    <t>Technical Director</t>
  </si>
  <si>
    <t>daniel.dalton@mend.com.au</t>
  </si>
  <si>
    <t>0438 948 047</t>
  </si>
  <si>
    <t>tenderadmin@duratec.com.au</t>
  </si>
  <si>
    <t>MKA Electrical Design Consultants Pty Ltd</t>
  </si>
  <si>
    <t>628 750 069</t>
  </si>
  <si>
    <t>26 Carbon Court, Osborne Park WA 6017</t>
  </si>
  <si>
    <t>69 628 750 069</t>
  </si>
  <si>
    <t>Mark Armanasco</t>
  </si>
  <si>
    <t>marka@mkadesign.com.au</t>
  </si>
  <si>
    <t>08 9244 1142</t>
  </si>
  <si>
    <t>MNG Survey</t>
  </si>
  <si>
    <t>009 363 311</t>
  </si>
  <si>
    <t>Level 4, 48 Barry Marshall Parade, Murdoch WA 6150</t>
  </si>
  <si>
    <t>90 009 363 311</t>
  </si>
  <si>
    <t>Colin Lyons</t>
  </si>
  <si>
    <t>info@mngsurvey.com.au</t>
  </si>
  <si>
    <t>(08) 6436 1599</t>
  </si>
  <si>
    <t>tenders@mngsurvey.com.au</t>
  </si>
  <si>
    <t>NDY Management Pty Limited, T/A NDY, A Tetra Tech Company</t>
  </si>
  <si>
    <t>003 234 571</t>
  </si>
  <si>
    <t>Level 13, 90 Arthur Street, North Sydney NSW 2060</t>
  </si>
  <si>
    <t>29 003 234 571</t>
  </si>
  <si>
    <t>a.silat@ndy.com</t>
  </si>
  <si>
    <t>(08) 9281 6800</t>
  </si>
  <si>
    <t>Level 11, 200 St Georges Terrace, Perth WA 6000</t>
  </si>
  <si>
    <t>perthsupport@ndy.com</t>
  </si>
  <si>
    <t>No Problems Just Solutions Pty Ltd (T/A Land Surveys)</t>
  </si>
  <si>
    <t>121 941 277</t>
  </si>
  <si>
    <t>19 Brennan Way, Belmont, Western Australia 6104</t>
  </si>
  <si>
    <t>15 121 941 277</t>
  </si>
  <si>
    <t>Philip Jonath</t>
  </si>
  <si>
    <t>State Manager - Perth</t>
  </si>
  <si>
    <t>pjonath@landsurveys.net.au</t>
  </si>
  <si>
    <t>0433 660 963</t>
  </si>
  <si>
    <t>pjonath@landsurveys.net.au ; admin@landsurveys.net.au</t>
  </si>
  <si>
    <t>PEAK CONSULTANTS PTY LTD</t>
  </si>
  <si>
    <t>12 POST OFFICE LANE GERALDTON WA 6530</t>
  </si>
  <si>
    <t>53 995 310 352</t>
  </si>
  <si>
    <t>MARK REID &amp; HEINER SCHMIDT</t>
  </si>
  <si>
    <t>DIRECTORS</t>
  </si>
  <si>
    <t>works@peakcpl.com.au</t>
  </si>
  <si>
    <t>Peritas</t>
  </si>
  <si>
    <t>131 388 326</t>
  </si>
  <si>
    <t>74 Goodwood Parade, Burswood WA 6100</t>
  </si>
  <si>
    <t>18 131 388 326</t>
  </si>
  <si>
    <t>Matt Waring</t>
  </si>
  <si>
    <t>National Business Development Manager</t>
  </si>
  <si>
    <t>mwaring@peritas.au | enquiries@peritas.au</t>
  </si>
  <si>
    <t>08 6336 9299 | 0477990171</t>
  </si>
  <si>
    <t>accounts@peritas.au</t>
  </si>
  <si>
    <t>637 195 969</t>
  </si>
  <si>
    <t>Level 2, 161 Collins Streetm Melbourne VIC 3000</t>
  </si>
  <si>
    <t>59 637 195 969</t>
  </si>
  <si>
    <t>Tim Judd</t>
  </si>
  <si>
    <t>tim.judd@pja.com.au</t>
  </si>
  <si>
    <t>Quay Perth, 18 The Esplanade, Perth WA 6000</t>
  </si>
  <si>
    <t>PLACE Laboratory</t>
  </si>
  <si>
    <t>PLACE Laboratory Pty Ltd (as trustee for The Lab Unit Trust)</t>
  </si>
  <si>
    <t>169 889 699</t>
  </si>
  <si>
    <t>37 Ord Street, Perth, WA, 6005</t>
  </si>
  <si>
    <t>24 169 889 699</t>
  </si>
  <si>
    <t>Shlomit Strum</t>
  </si>
  <si>
    <t>shlomit@placelaboratory.com</t>
  </si>
  <si>
    <t>Level 1, 72 St Georges Tce, Perth, WA, 6000</t>
  </si>
  <si>
    <t>Plexus Engineers</t>
  </si>
  <si>
    <t>671 178 135</t>
  </si>
  <si>
    <t>WEST LEEDERVILLE WA 6007</t>
  </si>
  <si>
    <t>44 671 178 135</t>
  </si>
  <si>
    <t>ralf.boepple@plexusengineers.com.au</t>
  </si>
  <si>
    <t>0439 929 667 </t>
  </si>
  <si>
    <t>Level 1/346 William Street, Perth 6000 WA</t>
  </si>
  <si>
    <t>Tusno Pty Ltd as trustee for the Consulting Engineering Unit Trust trading as Porter Consulting Engineers</t>
  </si>
  <si>
    <t>070 097 148</t>
  </si>
  <si>
    <t>Suite 14, 58 Kishorn Road, Mount Pleasant WA 6153</t>
  </si>
  <si>
    <t>78 636 396 385</t>
  </si>
  <si>
    <t>Brad Harris</t>
  </si>
  <si>
    <t>brad@portereng.com.au</t>
  </si>
  <si>
    <t>9315 9955</t>
  </si>
  <si>
    <t>PO Box 1036, Canning Bridge WA 6153</t>
  </si>
  <si>
    <t>office@portereng.com.au</t>
  </si>
  <si>
    <t>612 025 868</t>
  </si>
  <si>
    <t>Unit 7/132 Terrace Road, Perth, WA, 6000</t>
  </si>
  <si>
    <t>46 612 025 868</t>
  </si>
  <si>
    <t>Mr Amish Sheth</t>
  </si>
  <si>
    <t>asheth@powerlyt.com</t>
  </si>
  <si>
    <t>0433 164 327</t>
  </si>
  <si>
    <t>admin@powerlyt.com</t>
  </si>
  <si>
    <t>142 106 581</t>
  </si>
  <si>
    <t>The Garden Office Park, Ground floor, Building C/355 Scarborough Beach Rd, Osborne Park WA 6017</t>
  </si>
  <si>
    <t>12 142 106 581</t>
  </si>
  <si>
    <t>Melanie Connell</t>
  </si>
  <si>
    <t xml:space="preserve">Managing Consultant </t>
  </si>
  <si>
    <t>melanie.connell@prensa.com.au</t>
  </si>
  <si>
    <t xml:space="preserve">(08) 9240 5010 </t>
  </si>
  <si>
    <t>melanie.connell@prensa.com.au or admin@prensa.com.au</t>
  </si>
  <si>
    <t>668 880 448</t>
  </si>
  <si>
    <t>Level 2, 31A, 207 Currumburra Road Ashmore QLD 4214 Australia</t>
  </si>
  <si>
    <t>89 668 880 448</t>
  </si>
  <si>
    <t>Ray Cook</t>
  </si>
  <si>
    <t>Transport Advisory Director</t>
  </si>
  <si>
    <t>tenders@ptgconsulting.com.au</t>
  </si>
  <si>
    <t>61 8 6188 4500</t>
  </si>
  <si>
    <t>Level 4, 167 Saint Georges Terrace, Perth, 6000</t>
  </si>
  <si>
    <t>681 237 981</t>
  </si>
  <si>
    <t>30 Valencia Avenue, Churchlands, WA 6018</t>
  </si>
  <si>
    <t>47 681 237 981</t>
  </si>
  <si>
    <t>Alistair Horsfall</t>
  </si>
  <si>
    <t>alistair.horsfall@Q10consultants.com.au</t>
  </si>
  <si>
    <t>0432 427570</t>
  </si>
  <si>
    <t>Ipickrich Investments Pty Ltd</t>
  </si>
  <si>
    <t>606 760 614</t>
  </si>
  <si>
    <t>Level 1, 127 Cambridge Street, West Leederville 6007</t>
  </si>
  <si>
    <t>83 606 760 614</t>
  </si>
  <si>
    <t>Richard Chater</t>
  </si>
  <si>
    <t>Richard.Chater@r1sk.com.au</t>
  </si>
  <si>
    <t>0413 887 137</t>
  </si>
  <si>
    <t>accounts@r1sk.com.au</t>
  </si>
  <si>
    <t>REALMstudios Pty Ltd</t>
  </si>
  <si>
    <t>165 483 330</t>
  </si>
  <si>
    <t>242 Murrary Street, Perth WA 6000</t>
  </si>
  <si>
    <t>39 165 483 330</t>
  </si>
  <si>
    <t>Founding Director</t>
  </si>
  <si>
    <t>damien.pericles@realmstudios.com</t>
  </si>
  <si>
    <t>0456 714 655</t>
  </si>
  <si>
    <t>Level 2, 7 English Street, Essendon Fields VIC 3041</t>
  </si>
  <si>
    <t>631 948 135</t>
  </si>
  <si>
    <t>Level 7/220 St Georges Terrace, Perth WA 6000</t>
  </si>
  <si>
    <t>25 631 948 135</t>
  </si>
  <si>
    <t>WA Business Leader</t>
  </si>
  <si>
    <t>a.godfrey@redfoxadvisory.com</t>
  </si>
  <si>
    <t>0416 374 888</t>
  </si>
  <si>
    <t>RED OHMS Group Pty Ltd</t>
  </si>
  <si>
    <t>13-15 Richardson Street, West Perth, WA 6005</t>
  </si>
  <si>
    <t>54 169 227 276</t>
  </si>
  <si>
    <t>Tony Wittcomb</t>
  </si>
  <si>
    <t>Managing Director-Operations</t>
  </si>
  <si>
    <t>antony.wittcomb@redohmsgroup.com.au</t>
  </si>
  <si>
    <t>0428 475 887</t>
  </si>
  <si>
    <t>Risk Factors Australia</t>
  </si>
  <si>
    <t>Suite 3/12-16 Sydney Road, Manly NSW 2095</t>
  </si>
  <si>
    <t xml:space="preserve">Shane Conaghan </t>
  </si>
  <si>
    <t>WA State Lead and National Technical Lead - Environment</t>
  </si>
  <si>
    <t>shane.conaghan@riskfactors.com.au</t>
  </si>
  <si>
    <t>0455 896 123</t>
  </si>
  <si>
    <t>Level 2, Building C/355 Scarborough Beach Road, Osborne Park WA 6017</t>
  </si>
  <si>
    <t>RP Infrastructure Pty Ltd</t>
  </si>
  <si>
    <t>065 072 193</t>
  </si>
  <si>
    <t xml:space="preserve">Level 29, 66 Goulburn Street, Sydney NSW 2000
C/O William Buck </t>
  </si>
  <si>
    <t>62 065 072 193</t>
  </si>
  <si>
    <t>Leigh Bosworth</t>
  </si>
  <si>
    <t>leigh.bosworth@rpinfrastructure.com.au</t>
  </si>
  <si>
    <t>0434 367 793</t>
  </si>
  <si>
    <t>Level 2, 190 St Georges Terrace, Perth WA 6000</t>
  </si>
  <si>
    <t>RPS</t>
  </si>
  <si>
    <t>117 883 173</t>
  </si>
  <si>
    <t>Level 8, 31 Duncan Street
Fortitude Valley QLD 4006</t>
  </si>
  <si>
    <t>97 117 883 173</t>
  </si>
  <si>
    <t>Colm Corcoran</t>
  </si>
  <si>
    <t>Practice Leader - Environmental Management and Remediation</t>
  </si>
  <si>
    <t>colm.corcoran@rpsconsulting.com</t>
  </si>
  <si>
    <t>PO Box 170, West Perth WA 6872</t>
  </si>
  <si>
    <t>rps.rpo.tenders@rpsconsulting.com</t>
  </si>
  <si>
    <t>Rubiks Project Management Pty Ltd</t>
  </si>
  <si>
    <t>23 Hamilton St, Subiaco WA 6008</t>
  </si>
  <si>
    <t>33 24 730 623</t>
  </si>
  <si>
    <t>Steve Moran</t>
  </si>
  <si>
    <t>steve@rubiks.com.au</t>
  </si>
  <si>
    <t>0402 219 561</t>
  </si>
  <si>
    <t>PO Box 177 Mount Lawley 6929</t>
  </si>
  <si>
    <t>admin@rubiks.com.au</t>
  </si>
  <si>
    <t>SABA CIVIL MANAGEMENT &amp; CONSULTANCY PTY LTD</t>
  </si>
  <si>
    <t>635 121 756</t>
  </si>
  <si>
    <t xml:space="preserve">Head Office: 113 The Comenarra Parkway, Turramurra, NSW 2074 
Western Australian Head Office: 12 SKETCH ROAD ALKIMOS, WA, 6038 </t>
  </si>
  <si>
    <t>39 635 121 756</t>
  </si>
  <si>
    <t>JOSEPH SABA</t>
  </si>
  <si>
    <t>Josephsaba@sabacmc.com</t>
  </si>
  <si>
    <t>0478 415 957</t>
  </si>
  <si>
    <t>113 The Comenarra Parkway, Turramurra, NSW 2074</t>
  </si>
  <si>
    <t>Saraceni Fire Engineering Group</t>
  </si>
  <si>
    <t>Avanti Pty Ltd t/as Saraceni Fire Engineering Group</t>
  </si>
  <si>
    <t>009 286 800</t>
  </si>
  <si>
    <t>Suite 10, 884 Beaufort Street INGLEWOOD  WA  6052</t>
  </si>
  <si>
    <t>88 009 286 800</t>
  </si>
  <si>
    <t>Loui Saraceni</t>
  </si>
  <si>
    <t>loui@sfeg.com.au</t>
  </si>
  <si>
    <t>9271 1366</t>
  </si>
  <si>
    <t>PO Box 900 INGLEWOOD  WA  6932</t>
  </si>
  <si>
    <t>admin@sfeg.com.au</t>
  </si>
  <si>
    <t>The Trustee for Scribe Trust</t>
  </si>
  <si>
    <t>Suite 3, 810 North Lake Road, Cockburn Central  WA  6164</t>
  </si>
  <si>
    <t>33 713 921 375</t>
  </si>
  <si>
    <t>Steven Markham</t>
  </si>
  <si>
    <t>smarkham@scribegroup.com.au</t>
  </si>
  <si>
    <t>(08) 9417 1388</t>
  </si>
  <si>
    <t>PO Box 3503, Success  WA  6964</t>
  </si>
  <si>
    <t>scribe@scribegroup.com.au</t>
  </si>
  <si>
    <t>602 538 241</t>
  </si>
  <si>
    <t>Level 18, 357 Collins Street, Melbourne VIC 3000</t>
  </si>
  <si>
    <t>35 602 538 241</t>
  </si>
  <si>
    <t>Craig Wright</t>
  </si>
  <si>
    <t>cwright@securityconsultinggroup.com.au</t>
  </si>
  <si>
    <t>+61 408 279 542</t>
  </si>
  <si>
    <t>Level 2, 87 Colin Street, West Perth WA 6005</t>
  </si>
  <si>
    <t>122 490 000</t>
  </si>
  <si>
    <t>Level 2 - 4, 179 Grey Street, South Bank, Queensland, 4101</t>
  </si>
  <si>
    <t>Peter Walkemyer</t>
  </si>
  <si>
    <t xml:space="preserve">General Manager </t>
  </si>
  <si>
    <t>peter.walkemyer@onyxprojects.com</t>
  </si>
  <si>
    <t>Level 8, 125 Murray Street, Perth Western Australia. 6000</t>
  </si>
  <si>
    <t>Setu Holdings Pty Ltd ATF Gujarati Family Trust T/as Setu Projects</t>
  </si>
  <si>
    <t>626 950 356</t>
  </si>
  <si>
    <t>Level 28, 140 St Georges Terrace, Perth, WA 6000</t>
  </si>
  <si>
    <t>69 960 428 108</t>
  </si>
  <si>
    <t>Nishant Gujarati</t>
  </si>
  <si>
    <t>nishant@setuprojects.com</t>
  </si>
  <si>
    <t>+61 8 9226 0530/ 0424152625</t>
  </si>
  <si>
    <t>admin@setuprojects.com</t>
  </si>
  <si>
    <t>Shawmac</t>
  </si>
  <si>
    <t>Shawmac Pty Ltd ATF Starport Unit Trust TAS Workwise Australia</t>
  </si>
  <si>
    <t>Level 1, 908 Albany Highway, East Victoria Park, WA, 6101</t>
  </si>
  <si>
    <t>51 828 614 001</t>
  </si>
  <si>
    <t>Paul Nguyen</t>
  </si>
  <si>
    <t>pnguyen@shawmac.com.au</t>
  </si>
  <si>
    <t>08 9355 1300</t>
  </si>
  <si>
    <t>admin@shawmac.com.au</t>
  </si>
  <si>
    <t>Site Environmental &amp; Remediation Services (WA) Pty Ltd</t>
  </si>
  <si>
    <t>281 Newcastle Street Northbridge WA 6003</t>
  </si>
  <si>
    <t>Matt Campbell</t>
  </si>
  <si>
    <t>matt@sers.net.au</t>
  </si>
  <si>
    <t>PO Box 377 Northbridge WA 6865</t>
  </si>
  <si>
    <t xml:space="preserve">SLR Consulting Australia Pty Ltd </t>
  </si>
  <si>
    <t>001 584 612</t>
  </si>
  <si>
    <t>​​​Tenancy 202, Submarine School,
Sub Base Platypus, 120 High Street
North Sydney NSW 2060</t>
  </si>
  <si>
    <t>29 001 584 612</t>
  </si>
  <si>
    <t xml:space="preserve">Scott Bird </t>
  </si>
  <si>
    <t>Technical Director/ Growth Lead</t>
  </si>
  <si>
    <t>sbird@slrconsulting.com</t>
  </si>
  <si>
    <t>Level 1, 500 Hay Street
Subiaco WA 6008
Australia</t>
  </si>
  <si>
    <t>tendersapac@slrconsulting.com</t>
  </si>
  <si>
    <t>065 475 149</t>
  </si>
  <si>
    <t>Level 7, 40 Mount Street
North Sydney NSW 2060</t>
  </si>
  <si>
    <t>47 065 475 149</t>
  </si>
  <si>
    <t>David Baird</t>
  </si>
  <si>
    <t>Manager - Roads &amp; Highways, Perth</t>
  </si>
  <si>
    <t>David.Baird@smec.com</t>
  </si>
  <si>
    <t>+61 8 9491 0018</t>
  </si>
  <si>
    <t>Level 14, 109 St Georges Tce, Perth, WA 6000</t>
  </si>
  <si>
    <t xml:space="preserve">Stantec Australia Pty Ltd </t>
  </si>
  <si>
    <t>007 820 322</t>
  </si>
  <si>
    <t>Registered Address 
Level 22, 570 Bourke Street, Melbourne VIC 3000</t>
  </si>
  <si>
    <t>17 007 820 322</t>
  </si>
  <si>
    <t>Elliot Alfirevich</t>
  </si>
  <si>
    <t>Director, Operations Leader, Buildings, WA</t>
  </si>
  <si>
    <t>Elliot.Alfirevich@stantec.com</t>
  </si>
  <si>
    <t>61 8 6222 7127</t>
  </si>
  <si>
    <t xml:space="preserve"> Ground Floor, 226 Adelaide Terrace, Perth WA 6000 </t>
  </si>
  <si>
    <t>Steens Gray &amp; Kelly</t>
  </si>
  <si>
    <t xml:space="preserve">Steens Gray &amp; Kelly Pty Ltd AFT Steens Gray &amp; Kelly Unit Trust T/As Steens Gray &amp; Kelly </t>
  </si>
  <si>
    <t>AMHR 4, 20 Twickenham Road, Burswood WA 6100</t>
  </si>
  <si>
    <t>74 338 171 615</t>
  </si>
  <si>
    <t>Ben MacLeevernan</t>
  </si>
  <si>
    <t>ben@sgk.com.au</t>
  </si>
  <si>
    <t>0417 934 054</t>
  </si>
  <si>
    <t>PO Box 322 Subiaco WA 6094</t>
  </si>
  <si>
    <t>admin@sgk.com.au</t>
  </si>
  <si>
    <t>SMW&amp;C Unit Trust trading as Stevens McGann Willcock and Copping Pty Ltd</t>
  </si>
  <si>
    <t>009 166 643</t>
  </si>
  <si>
    <t>18 View Street, North Perth WA 6006</t>
  </si>
  <si>
    <t>59 698 973 952</t>
  </si>
  <si>
    <t xml:space="preserve">Shane Wilson </t>
  </si>
  <si>
    <t>Director - MIEAust, M. ARIAH. Chartered Professional Engineer. CPEng. NER</t>
  </si>
  <si>
    <t>shane@smwc.com.au</t>
  </si>
  <si>
    <t>08 9227 7477</t>
  </si>
  <si>
    <t>PO Box 70, North Perth WA 6906</t>
  </si>
  <si>
    <t xml:space="preserve">smwc@smwc.com.au </t>
  </si>
  <si>
    <t>Trustee for the SFC Unit Trust trading as Strategic Fire Consulting</t>
  </si>
  <si>
    <t>44A Salisbury Street, Bayswater 6053</t>
  </si>
  <si>
    <t>53 231 466 796</t>
  </si>
  <si>
    <t>Julie Gibson</t>
  </si>
  <si>
    <t>Director, Fire Safety Engineer</t>
  </si>
  <si>
    <t>julie@strategicfireconsulting.com.au</t>
  </si>
  <si>
    <t>0431 951 877</t>
  </si>
  <si>
    <t>PO Box 738, Inglewood WA 6932</t>
  </si>
  <si>
    <t>Structerre Consulting</t>
  </si>
  <si>
    <t>Zemla Pty Ltd ATF the Young Purich &amp; Higham Unit Trust T/A Structerre Consulting Engineers</t>
  </si>
  <si>
    <t>008 966 283</t>
  </si>
  <si>
    <t>71 349 772 837</t>
  </si>
  <si>
    <t>WA Geotechnical Business Development Manager / WA Annex Team Leader</t>
  </si>
  <si>
    <t>bwilson@structerre.com.au</t>
  </si>
  <si>
    <t>0488 114 161</t>
  </si>
  <si>
    <t>wageoquotes@structerre.com.au</t>
  </si>
  <si>
    <t xml:space="preserve">Successful Projects </t>
  </si>
  <si>
    <t>Brett David Investments Pty Ltd Trading As Successful Projects</t>
  </si>
  <si>
    <t>078 054 305</t>
  </si>
  <si>
    <t>Suite 1-G, 168 St Georges Tce, Perth WA 6000</t>
  </si>
  <si>
    <t>28 078 054 305</t>
  </si>
  <si>
    <t>Brett Anderson</t>
  </si>
  <si>
    <t>business.management@successfulprojects.com.au</t>
  </si>
  <si>
    <t>08 6268 8000</t>
  </si>
  <si>
    <t>670 240 561</t>
  </si>
  <si>
    <t>LEVEL 2 , 179 ST GEORGES TERRACE , PERTH WA 6000</t>
  </si>
  <si>
    <t>55 670 240 561</t>
  </si>
  <si>
    <t>Mark Price</t>
  </si>
  <si>
    <t>mark.price@summation.au</t>
  </si>
  <si>
    <t>0466716216</t>
  </si>
  <si>
    <t>UNIT 2 , 14 ELLESMERE CIRCUIT , SUCCESS WA 6164</t>
  </si>
  <si>
    <t>admin@summation.au</t>
  </si>
  <si>
    <t>SW19 Pty Ltd</t>
  </si>
  <si>
    <t>122 607 676</t>
  </si>
  <si>
    <t>Suite 1, Level 2, 16 Victoria  Avenue, Perth WA 6000</t>
  </si>
  <si>
    <t>49 122 607 676</t>
  </si>
  <si>
    <t>Chris Roeves</t>
  </si>
  <si>
    <t>chris@sw19.com.au</t>
  </si>
  <si>
    <t>1300 019 019</t>
  </si>
  <si>
    <t>PO Box 276 Applecross WA 6154</t>
  </si>
  <si>
    <t>admin@sw19.com.au</t>
  </si>
  <si>
    <t>TBH</t>
  </si>
  <si>
    <t>Tracey Brunstrom &amp; Hammond Pty Ltd</t>
  </si>
  <si>
    <t>008 444 700</t>
  </si>
  <si>
    <t>Level 12, 15 Blue Street, North Sydney, New South Wales, 2060</t>
  </si>
  <si>
    <t>73 008 444 700</t>
  </si>
  <si>
    <t>Edward Ho</t>
  </si>
  <si>
    <t>edward.ho@tbhint.com</t>
  </si>
  <si>
    <t>+61 8 6462 3200 / +61 403 321 810</t>
  </si>
  <si>
    <t>18/225 St Georges Terrace, Perth WA 6000</t>
  </si>
  <si>
    <t>139 460 521</t>
  </si>
  <si>
    <t>Level 19, Tower B, Citadel Tower, 799 Pacific Highway Chatswood NSW 2067</t>
  </si>
  <si>
    <t>55 139 460 521</t>
  </si>
  <si>
    <t>Simon Harrop</t>
  </si>
  <si>
    <t>Principal HAZMAT Consultant</t>
  </si>
  <si>
    <t>Simon.Harrop@tetratech.com</t>
  </si>
  <si>
    <t>08 6218 2100</t>
  </si>
  <si>
    <t>The APP Group</t>
  </si>
  <si>
    <t>APP Corporation Pty Limited</t>
  </si>
  <si>
    <t>003 764 770</t>
  </si>
  <si>
    <t>Level 14, 10 Spring Street, Sydney, NSW 2000 (registered address)
Level 4, 263 Adelaide Terrace, Perth, WA 6000 (WA office)</t>
  </si>
  <si>
    <t>29 003 764 770</t>
  </si>
  <si>
    <t>Jeremy Tadros</t>
  </si>
  <si>
    <t>General Manager, Project Management WA</t>
  </si>
  <si>
    <t>Jeremy.Tadros@app.com.au</t>
  </si>
  <si>
    <t>0421 890 062</t>
  </si>
  <si>
    <t>Level 4, 263 Adelaide Terrace, Perth, WA 6000 (WA office)</t>
  </si>
  <si>
    <t>APPLegal@app.com.au</t>
  </si>
  <si>
    <t>Tim Franklin Engineering</t>
  </si>
  <si>
    <t>Marbany Pty Ltd</t>
  </si>
  <si>
    <t>54 Stirling Terrace, Albany, WA 6330</t>
  </si>
  <si>
    <t>Tim Franklin</t>
  </si>
  <si>
    <t>tfe@westnet.com.au</t>
  </si>
  <si>
    <t>0419474070</t>
  </si>
  <si>
    <t>40 Radiata Drive, McKail, WA 6330</t>
  </si>
  <si>
    <t>TSA Riley Pty Ltd</t>
  </si>
  <si>
    <t>099 000 272</t>
  </si>
  <si>
    <t xml:space="preserve">Suite 1, Level 7 Allendale Square
77 St Georges Terrace
Perth WA 6000 </t>
  </si>
  <si>
    <t>71 099 000 272</t>
  </si>
  <si>
    <t>Rhiannon Longville</t>
  </si>
  <si>
    <t>Regional General Manager - WA</t>
  </si>
  <si>
    <t>rhiannon.longville@tsariley.au</t>
  </si>
  <si>
    <t>tenders@tsariley.au</t>
  </si>
  <si>
    <t>UDLA Pty Ltd</t>
  </si>
  <si>
    <t>The Trustee for UDLA Unit Trust</t>
  </si>
  <si>
    <t>Level 2, Atwell Building, 3 Cantonment Street, Fremantle WA 6160</t>
  </si>
  <si>
    <t xml:space="preserve">Scott Lang </t>
  </si>
  <si>
    <t>scott@udla.com.au</t>
  </si>
  <si>
    <t>08 9336 7577</t>
  </si>
  <si>
    <t>admin@udla.com.au</t>
  </si>
  <si>
    <t>615 735 727</t>
  </si>
  <si>
    <t>41 Bishop Street, Jolimont, WA, 6014</t>
  </si>
  <si>
    <t>53 615 735 727</t>
  </si>
  <si>
    <t>Paul Rhodes</t>
  </si>
  <si>
    <t>Service Leader - Licensed Surveyor - Property Survey</t>
  </si>
  <si>
    <t>P.Rhodes@veris.com.au</t>
  </si>
  <si>
    <t>(08) 6241 3333</t>
  </si>
  <si>
    <t xml:space="preserve">PO Box 90, Wembley, WA, 6913 </t>
  </si>
  <si>
    <t>veris.wa@veris.com.au</t>
  </si>
  <si>
    <t>Wells Building Designers and Consultants</t>
  </si>
  <si>
    <t>159 196 406</t>
  </si>
  <si>
    <t>60 Windich Street, Esperance WA 6450</t>
  </si>
  <si>
    <t>Nick Wells</t>
  </si>
  <si>
    <t>nickw@wellsbd.com.au</t>
  </si>
  <si>
    <t>29 Amelia Circuit, West Beach WA 6450</t>
  </si>
  <si>
    <t>WGAWA PTY LTD</t>
  </si>
  <si>
    <t>600 420 773</t>
  </si>
  <si>
    <t>Registered Address: 60 Wyatt Street, Adelaide SA 5000
Principal Place of Business: Level 1, 66 Kings Park Road, West Perth WA 6005</t>
  </si>
  <si>
    <t>98 600 420 773</t>
  </si>
  <si>
    <t>John Clancy</t>
  </si>
  <si>
    <t>Joint Regional Manager - WA</t>
  </si>
  <si>
    <t>jclancy@wga.com.au</t>
  </si>
  <si>
    <t>08 9336 6528</t>
  </si>
  <si>
    <t>Level 1, 66 Kings Park Road, West Perth WA 6005</t>
  </si>
  <si>
    <t>GroupTenders@wga.com.au</t>
  </si>
  <si>
    <t>WML Consultants Pty Ltd</t>
  </si>
  <si>
    <t>092 471 531</t>
  </si>
  <si>
    <t>First Floor, 25A Stephen Street, Bunbury WA 6230</t>
  </si>
  <si>
    <t>36 092 471 531</t>
  </si>
  <si>
    <t>Ian Broadley</t>
  </si>
  <si>
    <t>Principal Civil Engineer</t>
  </si>
  <si>
    <t>ibroadley@wml.com.au AND admin@wml.com.au</t>
  </si>
  <si>
    <t>042 445 1987 / 08 9722 3544</t>
  </si>
  <si>
    <t>Level 2, 91 Havelock Street, West Perth WA 6005</t>
  </si>
  <si>
    <t>admin@wml.com.au</t>
  </si>
  <si>
    <t>WSP Australia Pty Limited</t>
  </si>
  <si>
    <t>WSP AUSTRALIA PTY LTD</t>
  </si>
  <si>
    <t>078 004 798</t>
  </si>
  <si>
    <t>Level 3, Mia Yellagonga Tower 2, 5 Spring Street, Perth WA 6000</t>
  </si>
  <si>
    <t>80 078 004 798</t>
  </si>
  <si>
    <t xml:space="preserve">Seamus Corrigan </t>
  </si>
  <si>
    <t>Associate Director • PROP Structures &amp; Civil - WA</t>
  </si>
  <si>
    <t>seamus.corrigan@wsp.com</t>
  </si>
  <si>
    <t>+61 8 9216 3650</t>
  </si>
  <si>
    <t>NA</t>
  </si>
  <si>
    <t>Legge Civil Pty Ltd</t>
  </si>
  <si>
    <t>Madina Engineering Pty Ltd ITF The M&amp;H Soliman Family Trust</t>
  </si>
  <si>
    <t>Meta Maya Environmental Pty Ltd.</t>
  </si>
  <si>
    <t>Quoin Consulting Pty Ltd</t>
  </si>
  <si>
    <t>Reeve and Associates PTY LTD</t>
  </si>
  <si>
    <t>RSA Pty Ltd ATF RSA Unit Trust</t>
  </si>
  <si>
    <t>Acoustic Services</t>
  </si>
  <si>
    <t>Hazardous Material Inspection</t>
  </si>
  <si>
    <t>Vertical Transport</t>
  </si>
  <si>
    <t>Building Information Modelling (BIM) Management</t>
  </si>
  <si>
    <t>Independent Superintendents</t>
  </si>
  <si>
    <t>Active</t>
  </si>
  <si>
    <t>R</t>
  </si>
  <si>
    <t>Inactive</t>
  </si>
  <si>
    <t>P</t>
  </si>
  <si>
    <t>WCS2024NR1: Standing Offer Arrangement for the Supply of Non-Residential Engineering and Building Related Services</t>
  </si>
  <si>
    <t>Contact Details</t>
  </si>
  <si>
    <t>Document Control</t>
  </si>
  <si>
    <t>LINK</t>
  </si>
  <si>
    <t>INDEX</t>
  </si>
  <si>
    <t>Service Categories (Per Supplier)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</si>
</sst>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C09]dd\-mmmm\-yyyy;@"/>
  </numFmts>
  <fonts count="48"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theme="0"/>
      <name val="Aptos Narrow"/>
      <family val="2"/>
      <scheme val="minor"/>
    </font>
    <font>
      <b/>
      <sz val="11"/>
      <color theme="0"/>
      <name val="Arial"/>
      <family val="2"/>
    </font>
    <font>
      <b/>
      <sz val="11"/>
      <name val="Arial"/>
      <family val="2"/>
    </font>
    <font>
      <b/>
      <i/>
      <sz val="8"/>
      <name val="Arial"/>
      <family val="2"/>
    </font>
    <font>
      <sz val="11"/>
      <color theme="1"/>
      <name val="Arial"/>
      <family val="2"/>
    </font>
    <font>
      <sz val="11"/>
      <color theme="1"/>
      <name val="Aptos Narrow"/>
      <family val="2"/>
    </font>
    <font>
      <sz val="11"/>
      <name val="Aptos Narrow"/>
      <family val="2"/>
    </font>
    <font>
      <u/>
      <sz val="11"/>
      <color theme="10"/>
      <name val="Aptos Narrow"/>
      <family val="2"/>
      <scheme val="minor"/>
    </font>
    <font>
      <sz val="18"/>
      <color theme="0"/>
      <name val="Aptos Display"/>
      <family val="2"/>
      <scheme val="major"/>
    </font>
    <font>
      <i/>
      <sz val="10"/>
      <color theme="1"/>
      <name val="Segoe UI"/>
      <family val="2"/>
    </font>
    <font>
      <sz val="11"/>
      <color theme="1"/>
      <name val="Segoe UI"/>
      <family val="2"/>
    </font>
    <font>
      <b/>
      <sz val="11"/>
      <color theme="0"/>
      <name val="Segoe UI"/>
      <family val="2"/>
    </font>
    <font>
      <b/>
      <sz val="11"/>
      <color theme="1"/>
      <name val="Segoe UI"/>
      <family val="2"/>
    </font>
    <font>
      <u/>
      <sz val="11"/>
      <color rgb="FF0000CC"/>
      <name val="Segoe UI"/>
      <family val="2"/>
    </font>
    <font>
      <b/>
      <sz val="18"/>
      <color theme="1"/>
      <name val="Segoe UI"/>
      <family val="2"/>
    </font>
    <font>
      <b/>
      <u/>
      <sz val="18"/>
      <color rgb="FF0000CC"/>
      <name val="Aptos Narrow"/>
      <family val="2"/>
      <scheme val="minor"/>
    </font>
    <font>
      <b/>
      <u/>
      <sz val="18"/>
      <color rgb="FF0000CC"/>
      <name val="Segoe UI"/>
      <family val="2"/>
    </font>
    <font>
      <sz val="9"/>
      <color theme="1"/>
      <name val="Segoe UI"/>
      <family val="2"/>
    </font>
    <font>
      <sz val="9"/>
      <color theme="1" tint="0.499984740745262"/>
      <name val="Segoe UI"/>
      <family val="2"/>
    </font>
    <font>
      <sz val="9"/>
      <name val="Segoe UI"/>
      <family val="2"/>
    </font>
    <font>
      <b/>
      <sz val="16"/>
      <color theme="1"/>
      <name val="Segoe UI"/>
      <family val="2"/>
    </font>
    <font>
      <b/>
      <sz val="11"/>
      <color theme="1"/>
      <name val="Arial"/>
      <family val="2"/>
    </font>
    <font>
      <b/>
      <sz val="11"/>
      <name val="Arial"/>
      <family val="2"/>
    </font>
    <font>
      <b/>
      <sz val="11"/>
      <color theme="0"/>
      <name val="Arial"/>
      <family val="2"/>
    </font>
    <font>
      <sz val="18"/>
      <color theme="0"/>
      <name val="Aptos Display"/>
      <family val="2"/>
      <scheme val="major"/>
    </font>
    <font>
      <sz val="10"/>
      <color theme="1"/>
      <name val="Arial"/>
      <family val="2"/>
    </font>
    <font>
      <sz val="11"/>
      <name val="Arial"/>
      <family val="2"/>
    </font>
    <font>
      <strike/>
      <sz val="11"/>
      <color theme="1"/>
      <name val="Aptos Narrow"/>
      <family val="2"/>
    </font>
    <font>
      <b/>
      <sz val="11"/>
      <color theme="1"/>
      <name val="Aptos Narrow"/>
      <family val="2"/>
    </font>
    <font>
      <sz val="9"/>
      <color theme="1"/>
      <name val="Aptos Narrow"/>
      <family val="2"/>
    </font>
    <font>
      <b/>
      <sz val="16"/>
      <color theme="0"/>
      <name val="Calibri"/>
      <family val="2"/>
    </font>
    <font>
      <sz val="9"/>
      <color theme="1"/>
      <name val="Calibri"/>
      <family val="2"/>
    </font>
    <font>
      <b/>
      <sz val="12"/>
      <color theme="1"/>
      <name val="Calibri"/>
      <family val="2"/>
    </font>
    <font>
      <b/>
      <sz val="14"/>
      <color theme="0"/>
      <name val="Calibri"/>
      <family val="2"/>
    </font>
    <font>
      <sz val="14"/>
      <color theme="1"/>
      <name val="Calibri"/>
      <family val="2"/>
    </font>
    <font>
      <sz val="12"/>
      <color theme="1"/>
      <name val="Calibri"/>
      <family val="2"/>
    </font>
    <font>
      <sz val="12"/>
      <color theme="1"/>
      <name val="Aptos Narrow"/>
      <family val="2"/>
    </font>
    <font>
      <u/>
      <sz val="9"/>
      <color theme="10"/>
      <name val="Aptos Narrow"/>
      <family val="2"/>
    </font>
    <font>
      <b/>
      <sz val="10"/>
      <name val="Wingdings 2"/>
      <family val="1"/>
      <charset val="2"/>
    </font>
    <font>
      <b/>
      <sz val="10"/>
      <color rgb="FF000000"/>
      <name val="Wingdings 2"/>
      <family val="1"/>
      <charset val="2"/>
    </font>
    <font>
      <b/>
      <sz val="10"/>
      <color rgb="FF000000"/>
      <name val="Arial"/>
      <family val="2"/>
    </font>
    <font>
      <b/>
      <sz val="10"/>
      <name val="Arial"/>
      <family val="2"/>
    </font>
    <font>
      <b/>
      <sz val="18"/>
      <color theme="0"/>
      <name val="Segoe UI"/>
      <family val="2"/>
    </font>
    <font>
      <b/>
      <sz val="14"/>
      <color theme="0"/>
      <name val="Segoe UI"/>
      <family val="2"/>
    </font>
    <font>
      <b/>
      <u/>
      <sz val="14"/>
      <color rgb="FF0000CC"/>
      <name val="Aptos Narrow"/>
      <family val="2"/>
      <scheme val="minor"/>
    </font>
  </fonts>
  <fills count="24">
    <fill>
      <patternFill patternType="none"/>
    </fill>
    <fill>
      <patternFill patternType="gray125"/>
    </fill>
    <fill>
      <patternFill patternType="solid">
        <fgColor theme="9"/>
      </patternFill>
    </fill>
    <fill>
      <patternFill patternType="solid">
        <fgColor theme="9" tint="-0.499984740745262"/>
        <bgColor indexed="64"/>
      </patternFill>
    </fill>
    <fill>
      <patternFill patternType="solid">
        <fgColor theme="9" tint="0.3999450666829432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rgb="FFFFCCCC"/>
        <bgColor indexed="64"/>
      </patternFill>
    </fill>
    <fill>
      <patternFill patternType="solid">
        <fgColor rgb="FFFF7C80"/>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A6C9EC"/>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rgb="FFFFFF00"/>
        <bgColor indexed="64"/>
      </patternFill>
    </fill>
    <fill>
      <patternFill patternType="solid">
        <fgColor theme="0" tint="-0.499984740745262"/>
        <bgColor indexed="64"/>
      </patternFill>
    </fill>
    <fill>
      <patternFill patternType="solid">
        <fgColor rgb="FFE2EFD9"/>
        <bgColor indexed="64"/>
      </patternFill>
    </fill>
    <fill>
      <patternFill patternType="solid">
        <fgColor rgb="FFFFF2CC"/>
        <bgColor indexed="64"/>
      </patternFill>
    </fill>
    <fill>
      <patternFill patternType="solid">
        <fgColor rgb="FFFFFFFF"/>
        <bgColor indexed="64"/>
      </patternFill>
    </fill>
  </fills>
  <borders count="33">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style="dashDotDot">
        <color auto="1"/>
      </left>
      <right style="dashDotDot">
        <color auto="1"/>
      </right>
      <top/>
      <bottom/>
      <diagonal/>
    </border>
    <border>
      <left/>
      <right style="dashDotDot">
        <color auto="1"/>
      </right>
      <top/>
      <bottom style="double">
        <color indexed="64"/>
      </bottom>
      <diagonal/>
    </border>
    <border>
      <left style="dashDotDot">
        <color auto="1"/>
      </left>
      <right style="dashDotDot">
        <color auto="1"/>
      </right>
      <top/>
      <bottom style="double">
        <color indexed="64"/>
      </bottom>
      <diagonal/>
    </border>
    <border>
      <left/>
      <right/>
      <top/>
      <bottom style="medium">
        <color theme="9" tint="-0.499984740745262"/>
      </bottom>
      <diagonal/>
    </border>
    <border>
      <left/>
      <right style="medium">
        <color theme="9" tint="-0.499984740745262"/>
      </right>
      <top/>
      <bottom style="double">
        <color indexed="64"/>
      </bottom>
      <diagonal/>
    </border>
    <border>
      <left/>
      <right style="dashDotDot">
        <color auto="1"/>
      </right>
      <top/>
      <bottom/>
      <diagonal/>
    </border>
    <border>
      <left/>
      <right style="medium">
        <color theme="9" tint="-0.499984740745262"/>
      </right>
      <top/>
      <bottom/>
      <diagonal/>
    </border>
    <border>
      <left/>
      <right/>
      <top/>
      <bottom style="medium">
        <color indexed="64"/>
      </bottom>
      <diagonal/>
    </border>
    <border>
      <left/>
      <right/>
      <top/>
      <bottom style="thick">
        <color theme="9" tint="-0.24994659260841701"/>
      </bottom>
      <diagonal/>
    </border>
    <border>
      <left style="thin">
        <color indexed="64"/>
      </left>
      <right style="thin">
        <color indexed="64"/>
      </right>
      <top style="thick">
        <color theme="9" tint="-0.24994659260841701"/>
      </top>
      <bottom style="thick">
        <color theme="9" tint="-0.24994659260841701"/>
      </bottom>
      <diagonal/>
    </border>
    <border>
      <left/>
      <right style="thin">
        <color indexed="64"/>
      </right>
      <top style="thick">
        <color theme="9" tint="-0.24994659260841701"/>
      </top>
      <bottom style="thick">
        <color theme="9" tint="-0.24994659260841701"/>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9" tint="-0.499984740745262"/>
      </left>
      <right style="dashDotDot">
        <color auto="1"/>
      </right>
      <top style="medium">
        <color theme="9" tint="-0.499984740745262"/>
      </top>
      <bottom/>
      <diagonal/>
    </border>
    <border>
      <left style="dashDotDot">
        <color auto="1"/>
      </left>
      <right style="dashDotDot">
        <color auto="1"/>
      </right>
      <top style="medium">
        <color theme="9" tint="-0.499984740745262"/>
      </top>
      <bottom/>
      <diagonal/>
    </border>
    <border>
      <left style="medium">
        <color theme="9" tint="-0.499984740745262"/>
      </left>
      <right style="dashDotDot">
        <color auto="1"/>
      </right>
      <top/>
      <bottom/>
      <diagonal/>
    </border>
    <border>
      <left style="medium">
        <color theme="9" tint="-0.499984740745262"/>
      </left>
      <right style="dashDotDot">
        <color auto="1"/>
      </right>
      <top/>
      <bottom style="double">
        <color indexed="64"/>
      </bottom>
      <diagonal/>
    </border>
    <border>
      <left/>
      <right style="medium">
        <color theme="9" tint="-0.499984740745262"/>
      </right>
      <top style="medium">
        <color theme="9" tint="-0.499984740745262"/>
      </top>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bottom style="medium">
        <color indexed="64"/>
      </bottom>
      <diagonal/>
    </border>
    <border>
      <left style="thin">
        <color indexed="64"/>
      </left>
      <right/>
      <top/>
      <bottom style="medium">
        <color indexed="64"/>
      </bottom>
      <diagonal/>
    </border>
  </borders>
  <cellStyleXfs count="8">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0" fontId="32" fillId="0" borderId="0"/>
    <xf numFmtId="0" fontId="40" fillId="0" borderId="0" applyNumberFormat="0" applyFill="0" applyBorder="0" applyAlignment="0" applyProtection="0"/>
  </cellStyleXfs>
  <cellXfs count="185">
    <xf numFmtId="0" fontId="0" fillId="0" borderId="0" xfId="0"/>
    <xf numFmtId="0" fontId="4" fillId="3" borderId="1" xfId="3" applyFont="1" applyFill="1" applyBorder="1" applyAlignment="1" applyProtection="1">
      <alignment horizontal="center" vertical="center" wrapText="1"/>
    </xf>
    <xf numFmtId="0" fontId="5" fillId="4" borderId="1" xfId="3" applyFont="1" applyFill="1" applyBorder="1" applyAlignment="1" applyProtection="1">
      <alignment horizontal="center" vertical="center" wrapText="1"/>
    </xf>
    <xf numFmtId="0" fontId="4" fillId="3" borderId="2" xfId="3" applyFont="1" applyFill="1" applyBorder="1" applyAlignment="1" applyProtection="1">
      <alignment horizontal="center" vertical="center" wrapText="1"/>
    </xf>
    <xf numFmtId="0" fontId="7" fillId="5" borderId="3" xfId="0" applyFont="1" applyFill="1" applyBorder="1" applyAlignment="1" applyProtection="1">
      <alignment vertical="center" wrapText="1"/>
      <protection locked="0"/>
    </xf>
    <xf numFmtId="44" fontId="7" fillId="5" borderId="3" xfId="1" applyFont="1" applyFill="1" applyBorder="1" applyAlignment="1" applyProtection="1">
      <alignment vertical="center" wrapText="1"/>
      <protection locked="0"/>
    </xf>
    <xf numFmtId="0" fontId="8" fillId="5" borderId="3"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0" fillId="0" borderId="0" xfId="0" applyAlignment="1">
      <alignment wrapText="1"/>
    </xf>
    <xf numFmtId="0" fontId="8" fillId="6" borderId="3" xfId="0" applyFont="1" applyFill="1" applyBorder="1" applyAlignment="1" applyProtection="1">
      <alignment vertical="center" wrapText="1"/>
      <protection locked="0"/>
    </xf>
    <xf numFmtId="0" fontId="7" fillId="6" borderId="4" xfId="0" applyFont="1" applyFill="1" applyBorder="1" applyAlignment="1" applyProtection="1">
      <alignment vertical="center" wrapText="1"/>
      <protection locked="0"/>
    </xf>
    <xf numFmtId="0" fontId="7" fillId="6" borderId="3" xfId="0" applyFont="1" applyFill="1" applyBorder="1" applyAlignment="1" applyProtection="1">
      <alignment vertical="center" wrapText="1"/>
      <protection locked="0"/>
    </xf>
    <xf numFmtId="0" fontId="7" fillId="6" borderId="6" xfId="0" applyFont="1" applyFill="1" applyBorder="1" applyAlignment="1" applyProtection="1">
      <alignment vertical="center" wrapText="1"/>
      <protection locked="0"/>
    </xf>
    <xf numFmtId="0" fontId="0" fillId="0" borderId="8" xfId="0" applyBorder="1"/>
    <xf numFmtId="0" fontId="8" fillId="5" borderId="4" xfId="0" applyFont="1" applyFill="1" applyBorder="1" applyAlignment="1" applyProtection="1">
      <alignment vertical="center" wrapText="1"/>
      <protection locked="0"/>
    </xf>
    <xf numFmtId="0" fontId="8" fillId="6" borderId="6"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44" fontId="9" fillId="5" borderId="3" xfId="1" applyFont="1" applyFill="1" applyBorder="1" applyAlignment="1" applyProtection="1">
      <alignment vertical="center" wrapText="1"/>
      <protection locked="0"/>
    </xf>
    <xf numFmtId="0" fontId="9" fillId="5" borderId="6" xfId="0" applyFont="1" applyFill="1" applyBorder="1" applyAlignment="1" applyProtection="1">
      <alignment vertical="center" wrapText="1"/>
      <protection locked="0"/>
    </xf>
    <xf numFmtId="44" fontId="9" fillId="5" borderId="6" xfId="1"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44" fontId="9" fillId="6" borderId="3" xfId="1" applyFont="1" applyFill="1" applyBorder="1" applyAlignment="1" applyProtection="1">
      <alignment vertical="center" wrapText="1"/>
      <protection locked="0"/>
    </xf>
    <xf numFmtId="0" fontId="5" fillId="4" borderId="18" xfId="3" applyFont="1" applyFill="1" applyBorder="1" applyAlignment="1" applyProtection="1">
      <alignment horizontal="center" vertical="center" wrapText="1"/>
    </xf>
    <xf numFmtId="0" fontId="4" fillId="3" borderId="18" xfId="3" applyFont="1" applyFill="1" applyBorder="1" applyAlignment="1" applyProtection="1">
      <alignment horizontal="center" vertical="center" wrapText="1"/>
    </xf>
    <xf numFmtId="0" fontId="4" fillId="3" borderId="19" xfId="3" applyFont="1" applyFill="1" applyBorder="1" applyAlignment="1" applyProtection="1">
      <alignment horizontal="center" vertical="center" wrapText="1"/>
    </xf>
    <xf numFmtId="0" fontId="13" fillId="0" borderId="0" xfId="0" applyFont="1"/>
    <xf numFmtId="0" fontId="13" fillId="0" borderId="7" xfId="0" applyFont="1" applyBorder="1"/>
    <xf numFmtId="0" fontId="13" fillId="0" borderId="21" xfId="0" applyFont="1" applyBorder="1"/>
    <xf numFmtId="0" fontId="14" fillId="8" borderId="16" xfId="0" applyFont="1" applyFill="1" applyBorder="1" applyAlignment="1">
      <alignment horizontal="center" vertical="center"/>
    </xf>
    <xf numFmtId="0" fontId="14" fillId="8" borderId="16" xfId="0" applyFont="1" applyFill="1" applyBorder="1"/>
    <xf numFmtId="0" fontId="13" fillId="0" borderId="9" xfId="0" applyFont="1" applyBorder="1" applyAlignment="1">
      <alignment horizontal="center" vertical="center"/>
    </xf>
    <xf numFmtId="0" fontId="16" fillId="0" borderId="0" xfId="5" quotePrefix="1" applyFont="1" applyFill="1" applyAlignment="1">
      <alignment horizontal="center" vertical="center"/>
    </xf>
    <xf numFmtId="0" fontId="16" fillId="0" borderId="9" xfId="5" quotePrefix="1" applyFont="1" applyBorder="1" applyAlignment="1">
      <alignment horizontal="center" vertical="center"/>
    </xf>
    <xf numFmtId="0" fontId="13" fillId="6" borderId="9" xfId="0" applyFont="1" applyFill="1" applyBorder="1" applyAlignment="1">
      <alignment horizontal="center" vertical="center"/>
    </xf>
    <xf numFmtId="0" fontId="16" fillId="6" borderId="9" xfId="5" quotePrefix="1" applyFont="1" applyFill="1" applyBorder="1" applyAlignment="1">
      <alignment horizontal="center" vertical="center"/>
    </xf>
    <xf numFmtId="0" fontId="13" fillId="6" borderId="11" xfId="0" applyFont="1" applyFill="1" applyBorder="1" applyAlignment="1">
      <alignment horizontal="center" vertical="center"/>
    </xf>
    <xf numFmtId="0" fontId="16" fillId="6" borderId="11" xfId="5" quotePrefix="1" applyFont="1" applyFill="1" applyBorder="1" applyAlignment="1">
      <alignment horizontal="center" vertical="center"/>
    </xf>
    <xf numFmtId="0" fontId="13" fillId="5" borderId="0" xfId="0" applyFont="1" applyFill="1" applyAlignment="1">
      <alignment horizontal="center" vertical="center"/>
    </xf>
    <xf numFmtId="0" fontId="13" fillId="5" borderId="0" xfId="0" applyFont="1" applyFill="1"/>
    <xf numFmtId="0" fontId="18" fillId="0" borderId="0" xfId="5" applyFont="1" applyAlignment="1">
      <alignment horizontal="center"/>
    </xf>
    <xf numFmtId="0" fontId="19" fillId="0" borderId="0" xfId="5" applyFont="1" applyAlignment="1">
      <alignment horizontal="center"/>
    </xf>
    <xf numFmtId="0" fontId="14" fillId="12" borderId="12" xfId="0" applyFont="1" applyFill="1" applyBorder="1"/>
    <xf numFmtId="0" fontId="14" fillId="11" borderId="12" xfId="0" applyFont="1" applyFill="1" applyBorder="1" applyAlignment="1">
      <alignment vertical="center"/>
    </xf>
    <xf numFmtId="0" fontId="14" fillId="11" borderId="12" xfId="0" applyFont="1" applyFill="1" applyBorder="1" applyAlignment="1">
      <alignment horizontal="center" vertical="center" wrapText="1"/>
    </xf>
    <xf numFmtId="0" fontId="13" fillId="0" borderId="15" xfId="0" applyFont="1" applyBorder="1"/>
    <xf numFmtId="44" fontId="13" fillId="0" borderId="14" xfId="0" applyNumberFormat="1" applyFont="1" applyBorder="1"/>
    <xf numFmtId="44" fontId="13" fillId="0" borderId="9" xfId="0" applyNumberFormat="1" applyFont="1" applyBorder="1"/>
    <xf numFmtId="0" fontId="13" fillId="6" borderId="15" xfId="0" applyFont="1" applyFill="1" applyBorder="1"/>
    <xf numFmtId="44" fontId="13" fillId="6" borderId="14" xfId="0" applyNumberFormat="1" applyFont="1" applyFill="1" applyBorder="1"/>
    <xf numFmtId="44" fontId="13" fillId="6" borderId="9" xfId="0" applyNumberFormat="1" applyFont="1" applyFill="1" applyBorder="1"/>
    <xf numFmtId="0" fontId="13" fillId="0" borderId="13" xfId="0" applyFont="1" applyBorder="1"/>
    <xf numFmtId="44" fontId="13" fillId="0" borderId="10" xfId="0" applyNumberFormat="1" applyFont="1" applyBorder="1"/>
    <xf numFmtId="44" fontId="13" fillId="0" borderId="11" xfId="0" applyNumberFormat="1" applyFont="1" applyBorder="1"/>
    <xf numFmtId="0" fontId="20" fillId="0" borderId="0" xfId="0" applyFont="1"/>
    <xf numFmtId="44" fontId="20" fillId="0" borderId="0" xfId="0" applyNumberFormat="1" applyFont="1"/>
    <xf numFmtId="0" fontId="21" fillId="6" borderId="0" xfId="0" applyFont="1" applyFill="1" applyAlignment="1">
      <alignment horizontal="center"/>
    </xf>
    <xf numFmtId="0" fontId="22" fillId="7" borderId="0" xfId="0" applyFont="1" applyFill="1" applyAlignment="1">
      <alignment horizontal="center" vertical="center"/>
    </xf>
    <xf numFmtId="0" fontId="22" fillId="9" borderId="0" xfId="0" applyFont="1" applyFill="1" applyAlignment="1">
      <alignment horizontal="center" vertical="center"/>
    </xf>
    <xf numFmtId="2" fontId="20" fillId="5" borderId="0" xfId="0" applyNumberFormat="1" applyFont="1" applyFill="1" applyAlignment="1">
      <alignment vertical="center"/>
    </xf>
    <xf numFmtId="0" fontId="22" fillId="10" borderId="0" xfId="0" applyFont="1" applyFill="1" applyAlignment="1">
      <alignment horizontal="center" vertical="center"/>
    </xf>
    <xf numFmtId="0" fontId="20" fillId="5" borderId="0" xfId="0" applyFont="1" applyFill="1" applyAlignment="1">
      <alignment vertical="center"/>
    </xf>
    <xf numFmtId="0" fontId="20" fillId="0" borderId="0" xfId="0" applyFont="1" applyAlignment="1">
      <alignment horizontal="right"/>
    </xf>
    <xf numFmtId="44" fontId="20" fillId="6" borderId="0" xfId="0" applyNumberFormat="1" applyFont="1" applyFill="1"/>
    <xf numFmtId="0" fontId="7" fillId="5" borderId="6" xfId="0" applyFont="1" applyFill="1" applyBorder="1" applyAlignment="1" applyProtection="1">
      <alignment vertical="center" wrapText="1"/>
      <protection locked="0"/>
    </xf>
    <xf numFmtId="44" fontId="7" fillId="5" borderId="6" xfId="1" applyFont="1" applyFill="1" applyBorder="1" applyAlignment="1" applyProtection="1">
      <alignment vertical="center" wrapText="1"/>
      <protection locked="0"/>
    </xf>
    <xf numFmtId="0" fontId="7" fillId="5" borderId="4" xfId="0" applyFont="1" applyFill="1" applyBorder="1" applyAlignment="1" applyProtection="1">
      <alignment vertical="center" wrapText="1"/>
      <protection locked="0"/>
    </xf>
    <xf numFmtId="44" fontId="7" fillId="5" borderId="4" xfId="1" applyFont="1" applyFill="1" applyBorder="1" applyAlignment="1" applyProtection="1">
      <alignmen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23" fillId="0" borderId="0" xfId="0" applyFont="1"/>
    <xf numFmtId="0" fontId="13" fillId="0" borderId="15" xfId="0" applyFont="1" applyBorder="1" applyAlignment="1">
      <alignment horizontal="left"/>
    </xf>
    <xf numFmtId="44" fontId="13" fillId="0" borderId="24" xfId="0" applyNumberFormat="1" applyFont="1" applyBorder="1"/>
    <xf numFmtId="44" fontId="13" fillId="0" borderId="25" xfId="0" applyNumberFormat="1" applyFont="1" applyBorder="1"/>
    <xf numFmtId="44" fontId="13" fillId="0" borderId="26" xfId="0" applyNumberFormat="1" applyFont="1" applyBorder="1"/>
    <xf numFmtId="0" fontId="13" fillId="0" borderId="13" xfId="0" applyFont="1" applyBorder="1" applyAlignment="1">
      <alignment horizontal="left"/>
    </xf>
    <xf numFmtId="44" fontId="13" fillId="0" borderId="27" xfId="0" applyNumberFormat="1" applyFont="1" applyBorder="1"/>
    <xf numFmtId="44" fontId="7" fillId="5" borderId="3" xfId="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4" fontId="7" fillId="6" borderId="3" xfId="1" applyFont="1" applyFill="1" applyBorder="1" applyAlignment="1" applyProtection="1">
      <alignment horizontal="left" vertical="center" wrapText="1"/>
      <protection locked="0"/>
    </xf>
    <xf numFmtId="0" fontId="7" fillId="6" borderId="6" xfId="0" applyFont="1" applyFill="1" applyBorder="1" applyAlignment="1" applyProtection="1">
      <alignment horizontal="left" vertical="center" wrapText="1"/>
      <protection locked="0"/>
    </xf>
    <xf numFmtId="44" fontId="7" fillId="6" borderId="6" xfId="1" applyFont="1" applyFill="1" applyBorder="1" applyAlignment="1" applyProtection="1">
      <alignment horizontal="left" vertical="center" wrapText="1"/>
      <protection locked="0"/>
    </xf>
    <xf numFmtId="44" fontId="7" fillId="5" borderId="6" xfId="1"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44" fontId="7" fillId="5" borderId="4" xfId="1" applyFont="1" applyFill="1" applyBorder="1" applyAlignment="1" applyProtection="1">
      <alignment horizontal="left" vertical="center" wrapText="1"/>
      <protection locked="0"/>
    </xf>
    <xf numFmtId="0" fontId="13" fillId="6" borderId="15" xfId="0" applyFont="1" applyFill="1" applyBorder="1" applyAlignment="1">
      <alignment horizontal="left"/>
    </xf>
    <xf numFmtId="0" fontId="21" fillId="13" borderId="0" xfId="0" applyFont="1" applyFill="1" applyAlignment="1">
      <alignment horizontal="center"/>
    </xf>
    <xf numFmtId="44" fontId="7" fillId="6" borderId="3" xfId="1" applyFont="1" applyFill="1" applyBorder="1" applyAlignment="1" applyProtection="1">
      <alignment vertical="center" wrapText="1"/>
      <protection locked="0"/>
    </xf>
    <xf numFmtId="44" fontId="7" fillId="6" borderId="6" xfId="1" applyFont="1" applyFill="1" applyBorder="1" applyAlignment="1" applyProtection="1">
      <alignment vertical="center" wrapText="1"/>
      <protection locked="0"/>
    </xf>
    <xf numFmtId="44" fontId="7" fillId="6" borderId="4" xfId="1" applyFont="1" applyFill="1" applyBorder="1" applyAlignment="1" applyProtection="1">
      <alignment vertical="center" wrapText="1"/>
      <protection locked="0"/>
    </xf>
    <xf numFmtId="0" fontId="13" fillId="6" borderId="13" xfId="0" applyFont="1" applyFill="1" applyBorder="1" applyAlignment="1">
      <alignment horizontal="left"/>
    </xf>
    <xf numFmtId="44" fontId="0" fillId="0" borderId="24" xfId="0" applyNumberFormat="1" applyBorder="1"/>
    <xf numFmtId="44" fontId="0" fillId="0" borderId="25" xfId="0" applyNumberFormat="1" applyBorder="1"/>
    <xf numFmtId="44" fontId="0" fillId="0" borderId="26" xfId="0" applyNumberFormat="1" applyBorder="1"/>
    <xf numFmtId="44" fontId="0" fillId="0" borderId="9" xfId="0" applyNumberFormat="1" applyBorder="1"/>
    <xf numFmtId="44" fontId="0" fillId="0" borderId="27" xfId="0" applyNumberFormat="1" applyBorder="1"/>
    <xf numFmtId="44" fontId="0" fillId="0" borderId="11" xfId="0" applyNumberFormat="1" applyBorder="1"/>
    <xf numFmtId="0" fontId="25" fillId="4" borderId="1" xfId="3" applyFont="1" applyFill="1" applyBorder="1" applyAlignment="1">
      <alignment horizontal="center" vertical="center" wrapText="1"/>
    </xf>
    <xf numFmtId="0" fontId="26" fillId="3" borderId="1" xfId="3" applyFont="1" applyFill="1" applyBorder="1" applyAlignment="1">
      <alignment horizontal="center" vertical="center" wrapText="1"/>
    </xf>
    <xf numFmtId="0" fontId="26" fillId="3" borderId="2" xfId="3" applyFont="1" applyFill="1" applyBorder="1" applyAlignment="1">
      <alignment horizontal="center" vertical="center" wrapText="1"/>
    </xf>
    <xf numFmtId="0" fontId="7" fillId="5" borderId="5" xfId="0" applyFont="1" applyFill="1" applyBorder="1" applyAlignment="1" applyProtection="1">
      <alignment vertical="center" wrapText="1"/>
      <protection locked="0"/>
    </xf>
    <xf numFmtId="44" fontId="7" fillId="5" borderId="5" xfId="1" applyFont="1" applyFill="1" applyBorder="1" applyAlignment="1" applyProtection="1">
      <alignment vertical="center" wrapText="1"/>
      <protection locked="0"/>
    </xf>
    <xf numFmtId="0" fontId="7" fillId="6" borderId="5" xfId="0" applyFont="1" applyFill="1" applyBorder="1" applyAlignment="1" applyProtection="1">
      <alignment vertical="center" wrapText="1"/>
      <protection locked="0"/>
    </xf>
    <xf numFmtId="44" fontId="7" fillId="6" borderId="5" xfId="1" applyFont="1" applyFill="1" applyBorder="1" applyAlignment="1" applyProtection="1">
      <alignment vertical="center" wrapText="1"/>
      <protection locked="0"/>
    </xf>
    <xf numFmtId="0" fontId="13" fillId="0" borderId="28" xfId="0" applyFont="1" applyBorder="1" applyAlignment="1">
      <alignment horizontal="left"/>
    </xf>
    <xf numFmtId="44" fontId="13" fillId="0" borderId="0" xfId="0" applyNumberFormat="1" applyFont="1"/>
    <xf numFmtId="44" fontId="13" fillId="0" borderId="29" xfId="0" applyNumberFormat="1" applyFont="1" applyBorder="1"/>
    <xf numFmtId="0" fontId="9" fillId="5" borderId="4" xfId="0" applyFont="1" applyFill="1" applyBorder="1" applyAlignment="1" applyProtection="1">
      <alignment vertical="center" wrapText="1"/>
      <protection locked="0"/>
    </xf>
    <xf numFmtId="44" fontId="9" fillId="5" borderId="4" xfId="1" applyFont="1" applyFill="1" applyBorder="1" applyAlignment="1" applyProtection="1">
      <alignment vertical="center" wrapText="1"/>
      <protection locked="0"/>
    </xf>
    <xf numFmtId="0" fontId="8" fillId="6"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44" fontId="9" fillId="6" borderId="4" xfId="1" applyFont="1" applyFill="1" applyBorder="1" applyAlignment="1" applyProtection="1">
      <alignment vertical="center" wrapText="1"/>
      <protection locked="0"/>
    </xf>
    <xf numFmtId="0" fontId="9" fillId="6" borderId="6" xfId="0" applyFont="1" applyFill="1" applyBorder="1" applyAlignment="1" applyProtection="1">
      <alignment vertical="center" wrapText="1"/>
      <protection locked="0"/>
    </xf>
    <xf numFmtId="44" fontId="9" fillId="6" borderId="6" xfId="1" applyFont="1" applyFill="1" applyBorder="1" applyAlignment="1" applyProtection="1">
      <alignment vertical="center" wrapText="1"/>
      <protection locked="0"/>
    </xf>
    <xf numFmtId="0" fontId="7" fillId="6" borderId="4" xfId="0" applyFont="1" applyFill="1" applyBorder="1" applyAlignment="1" applyProtection="1">
      <alignment horizontal="left" vertical="center" wrapText="1"/>
      <protection locked="0"/>
    </xf>
    <xf numFmtId="44" fontId="7" fillId="6" borderId="4" xfId="1" applyFont="1" applyFill="1" applyBorder="1" applyAlignment="1" applyProtection="1">
      <alignment horizontal="lef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44" fontId="7" fillId="0" borderId="6" xfId="1"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6" borderId="30" xfId="0" applyFont="1" applyFill="1" applyBorder="1" applyAlignment="1" applyProtection="1">
      <alignment vertical="center" wrapText="1"/>
      <protection locked="0"/>
    </xf>
    <xf numFmtId="44" fontId="7" fillId="6" borderId="30" xfId="1" applyFont="1" applyFill="1" applyBorder="1" applyAlignment="1" applyProtection="1">
      <alignment vertical="center" wrapText="1"/>
      <protection locked="0"/>
    </xf>
    <xf numFmtId="0" fontId="7" fillId="5" borderId="30" xfId="0" applyFont="1" applyFill="1" applyBorder="1" applyAlignment="1" applyProtection="1">
      <alignment vertical="center" wrapText="1"/>
      <protection locked="0"/>
    </xf>
    <xf numFmtId="44" fontId="7" fillId="5" borderId="30" xfId="1" applyFont="1" applyFill="1" applyBorder="1" applyAlignment="1" applyProtection="1">
      <alignment vertical="center" wrapText="1"/>
      <protection locked="0"/>
    </xf>
    <xf numFmtId="44" fontId="8" fillId="5" borderId="3" xfId="1" applyFont="1" applyFill="1" applyBorder="1" applyAlignment="1" applyProtection="1">
      <alignment vertical="center" wrapText="1"/>
      <protection locked="0"/>
    </xf>
    <xf numFmtId="44" fontId="8" fillId="6" borderId="3" xfId="1" applyFont="1" applyFill="1" applyBorder="1" applyAlignment="1" applyProtection="1">
      <alignment vertical="center" wrapText="1"/>
      <protection locked="0"/>
    </xf>
    <xf numFmtId="44" fontId="8" fillId="6" borderId="6" xfId="1" applyFont="1" applyFill="1" applyBorder="1" applyAlignment="1" applyProtection="1">
      <alignment vertical="center" wrapText="1"/>
      <protection locked="0"/>
    </xf>
    <xf numFmtId="44" fontId="8" fillId="5" borderId="4" xfId="1" applyFont="1" applyFill="1" applyBorder="1" applyAlignment="1" applyProtection="1">
      <alignment vertical="center" wrapText="1"/>
      <protection locked="0"/>
    </xf>
    <xf numFmtId="44" fontId="8" fillId="5" borderId="6" xfId="1" applyFont="1" applyFill="1" applyBorder="1" applyAlignment="1" applyProtection="1">
      <alignment vertical="center" wrapText="1"/>
      <protection locked="0"/>
    </xf>
    <xf numFmtId="44" fontId="8" fillId="6" borderId="4" xfId="1" applyFont="1" applyFill="1" applyBorder="1" applyAlignment="1" applyProtection="1">
      <alignment vertical="center" wrapText="1"/>
      <protection locked="0"/>
    </xf>
    <xf numFmtId="0" fontId="15" fillId="0" borderId="9" xfId="0" applyFont="1" applyBorder="1" applyAlignment="1">
      <alignment vertical="center"/>
    </xf>
    <xf numFmtId="0" fontId="15" fillId="6" borderId="9" xfId="0" applyFont="1" applyFill="1" applyBorder="1" applyAlignment="1">
      <alignment vertical="center"/>
    </xf>
    <xf numFmtId="0" fontId="15" fillId="6" borderId="9" xfId="0" applyFont="1" applyFill="1" applyBorder="1" applyAlignment="1">
      <alignment vertical="center" wrapText="1"/>
    </xf>
    <xf numFmtId="0" fontId="15" fillId="6" borderId="11" xfId="0" applyFont="1" applyFill="1" applyBorder="1" applyAlignment="1">
      <alignment vertical="center" wrapText="1"/>
    </xf>
    <xf numFmtId="164" fontId="33" fillId="14" borderId="0" xfId="6" applyNumberFormat="1" applyFont="1" applyFill="1" applyAlignment="1">
      <alignment horizontal="left" vertical="center"/>
    </xf>
    <xf numFmtId="164" fontId="33" fillId="14" borderId="0" xfId="6" applyNumberFormat="1" applyFont="1" applyFill="1" applyAlignment="1">
      <alignment vertical="center" wrapText="1"/>
    </xf>
    <xf numFmtId="0" fontId="34" fillId="15" borderId="0" xfId="6" applyFont="1" applyFill="1" applyAlignment="1">
      <alignment horizontal="center" vertical="center" wrapText="1"/>
    </xf>
    <xf numFmtId="164" fontId="34" fillId="15" borderId="0" xfId="6" applyNumberFormat="1" applyFont="1" applyFill="1" applyAlignment="1">
      <alignment horizontal="center" vertical="center" wrapText="1"/>
    </xf>
    <xf numFmtId="164" fontId="35" fillId="16" borderId="3" xfId="6" applyNumberFormat="1" applyFont="1" applyFill="1" applyBorder="1" applyAlignment="1">
      <alignment horizontal="center" vertical="center" wrapText="1"/>
    </xf>
    <xf numFmtId="0" fontId="35" fillId="0" borderId="3" xfId="6" applyFont="1" applyBorder="1" applyAlignment="1">
      <alignment horizontal="left" vertical="center" wrapText="1"/>
    </xf>
    <xf numFmtId="0" fontId="35" fillId="15" borderId="0" xfId="6" applyFont="1" applyFill="1" applyAlignment="1">
      <alignment horizontal="center" vertical="center" wrapText="1"/>
    </xf>
    <xf numFmtId="164" fontId="35" fillId="17" borderId="3" xfId="6" applyNumberFormat="1" applyFont="1" applyFill="1" applyBorder="1" applyAlignment="1">
      <alignment horizontal="center" vertical="center" wrapText="1"/>
    </xf>
    <xf numFmtId="164" fontId="35" fillId="15" borderId="0" xfId="6" applyNumberFormat="1" applyFont="1" applyFill="1" applyAlignment="1">
      <alignment horizontal="center" vertical="center" wrapText="1"/>
    </xf>
    <xf numFmtId="0" fontId="35" fillId="17" borderId="3" xfId="6" applyFont="1" applyFill="1" applyBorder="1" applyAlignment="1">
      <alignment horizontal="center" vertical="center" wrapText="1"/>
    </xf>
    <xf numFmtId="164" fontId="35" fillId="18" borderId="3" xfId="6" applyNumberFormat="1" applyFont="1" applyFill="1" applyBorder="1" applyAlignment="1">
      <alignment horizontal="center" vertical="center" wrapText="1"/>
    </xf>
    <xf numFmtId="0" fontId="35" fillId="18" borderId="3" xfId="6" applyFont="1" applyFill="1" applyBorder="1" applyAlignment="1">
      <alignment horizontal="center" vertical="center" wrapText="1"/>
    </xf>
    <xf numFmtId="164" fontId="34" fillId="0" borderId="3" xfId="6" applyNumberFormat="1" applyFont="1" applyBorder="1" applyAlignment="1">
      <alignment horizontal="center" vertical="center" wrapText="1"/>
    </xf>
    <xf numFmtId="0" fontId="34" fillId="0" borderId="3" xfId="6" applyFont="1" applyBorder="1" applyAlignment="1">
      <alignment horizontal="center" vertical="center" wrapText="1"/>
    </xf>
    <xf numFmtId="0" fontId="36" fillId="14" borderId="0" xfId="6" applyFont="1" applyFill="1" applyAlignment="1">
      <alignment vertical="center"/>
    </xf>
    <xf numFmtId="0" fontId="37" fillId="15" borderId="0" xfId="6" applyFont="1" applyFill="1" applyAlignment="1">
      <alignment horizontal="center" vertical="center" wrapText="1"/>
    </xf>
    <xf numFmtId="0" fontId="38" fillId="15" borderId="0" xfId="6" applyFont="1" applyFill="1" applyAlignment="1">
      <alignment horizontal="center" vertical="center" wrapText="1"/>
    </xf>
    <xf numFmtId="0" fontId="38" fillId="0" borderId="3" xfId="6" applyFont="1" applyBorder="1" applyAlignment="1">
      <alignment horizontal="center" vertical="center" wrapText="1"/>
    </xf>
    <xf numFmtId="0" fontId="39" fillId="0" borderId="3" xfId="6" applyFont="1" applyBorder="1" applyAlignment="1">
      <alignment horizontal="center" vertical="center" wrapText="1"/>
    </xf>
    <xf numFmtId="0" fontId="40" fillId="0" borderId="3" xfId="7" applyBorder="1" applyAlignment="1">
      <alignment horizontal="center" vertical="center" wrapText="1"/>
    </xf>
    <xf numFmtId="0" fontId="38" fillId="19" borderId="3" xfId="6" applyFont="1" applyFill="1" applyBorder="1" applyAlignment="1">
      <alignment horizontal="center" vertical="center" wrapText="1"/>
    </xf>
    <xf numFmtId="0" fontId="40" fillId="19" borderId="3" xfId="7" applyFill="1" applyBorder="1" applyAlignment="1">
      <alignment horizontal="center" vertical="center" wrapText="1"/>
    </xf>
    <xf numFmtId="0" fontId="36" fillId="15" borderId="0" xfId="6" applyFont="1" applyFill="1" applyAlignment="1">
      <alignment horizontal="left" vertical="center"/>
    </xf>
    <xf numFmtId="0" fontId="36" fillId="15" borderId="0" xfId="6" applyFont="1" applyFill="1" applyAlignment="1">
      <alignment horizontal="center" vertical="center"/>
    </xf>
    <xf numFmtId="0" fontId="37" fillId="20" borderId="0" xfId="6" applyFont="1" applyFill="1" applyAlignment="1">
      <alignment horizontal="center" vertical="center" wrapText="1"/>
    </xf>
    <xf numFmtId="0" fontId="38" fillId="20" borderId="0" xfId="6" applyFont="1" applyFill="1" applyAlignment="1">
      <alignment horizontal="center" vertical="center" wrapText="1"/>
    </xf>
    <xf numFmtId="0" fontId="41" fillId="0" borderId="3" xfId="6" applyFont="1" applyBorder="1" applyAlignment="1">
      <alignment horizontal="center" vertical="center" wrapText="1"/>
    </xf>
    <xf numFmtId="0" fontId="42" fillId="21" borderId="3" xfId="6" applyFont="1" applyFill="1" applyBorder="1" applyAlignment="1">
      <alignment horizontal="center" vertical="center" wrapText="1"/>
    </xf>
    <xf numFmtId="0" fontId="32" fillId="20" borderId="0" xfId="6" applyFill="1"/>
    <xf numFmtId="0" fontId="43" fillId="22" borderId="3" xfId="6" applyFont="1" applyFill="1" applyBorder="1" applyAlignment="1">
      <alignment horizontal="center" vertical="center" wrapText="1"/>
    </xf>
    <xf numFmtId="0" fontId="44" fillId="0" borderId="3" xfId="6" applyFont="1" applyBorder="1" applyAlignment="1">
      <alignment horizontal="center" vertical="center" wrapText="1"/>
    </xf>
    <xf numFmtId="0" fontId="41" fillId="23" borderId="3" xfId="6" applyFont="1" applyFill="1" applyBorder="1" applyAlignment="1">
      <alignment horizontal="center" vertical="center" wrapText="1"/>
    </xf>
    <xf numFmtId="0" fontId="17" fillId="0" borderId="20" xfId="0" applyFont="1" applyBorder="1" applyAlignment="1">
      <alignment vertical="center" wrapText="1"/>
    </xf>
    <xf numFmtId="0" fontId="17" fillId="0" borderId="2" xfId="0" applyFont="1" applyBorder="1" applyAlignment="1">
      <alignment vertical="center" wrapText="1"/>
    </xf>
    <xf numFmtId="0" fontId="12" fillId="6" borderId="31" xfId="0" applyFont="1" applyFill="1" applyBorder="1" applyAlignment="1">
      <alignment horizontal="center" vertical="center" wrapText="1"/>
    </xf>
    <xf numFmtId="0" fontId="12" fillId="0" borderId="0" xfId="0" applyFont="1" applyAlignment="1">
      <alignment horizontal="center" wrapText="1"/>
    </xf>
    <xf numFmtId="0" fontId="12" fillId="6" borderId="32" xfId="0" applyFont="1" applyFill="1" applyBorder="1" applyAlignment="1">
      <alignment horizontal="center" vertical="center" wrapText="1"/>
    </xf>
    <xf numFmtId="0" fontId="12" fillId="6" borderId="22" xfId="0" applyFont="1" applyFill="1" applyBorder="1" applyAlignment="1">
      <alignment horizontal="center" vertical="center"/>
    </xf>
    <xf numFmtId="0" fontId="12" fillId="6" borderId="23" xfId="0" applyFont="1" applyFill="1" applyBorder="1" applyAlignment="1">
      <alignment horizontal="center" vertical="center"/>
    </xf>
    <xf numFmtId="0" fontId="12" fillId="0" borderId="0" xfId="0" applyFont="1" applyAlignment="1">
      <alignment horizontal="center" wrapText="1"/>
    </xf>
    <xf numFmtId="0" fontId="45" fillId="14" borderId="0" xfId="0" applyFont="1" applyFill="1" applyAlignment="1">
      <alignment horizontal="center" vertical="center" wrapText="1"/>
    </xf>
    <xf numFmtId="164" fontId="35" fillId="17" borderId="3" xfId="6" applyNumberFormat="1" applyFont="1" applyFill="1" applyBorder="1" applyAlignment="1">
      <alignment horizontal="center" vertical="center" wrapText="1"/>
    </xf>
    <xf numFmtId="0" fontId="35" fillId="17" borderId="3" xfId="6" applyFont="1" applyFill="1" applyBorder="1" applyAlignment="1">
      <alignment horizontal="center" vertical="center" wrapText="1"/>
    </xf>
    <xf numFmtId="0" fontId="35" fillId="0" borderId="3" xfId="6" applyFont="1" applyBorder="1" applyAlignment="1">
      <alignment horizontal="left" vertical="center" wrapText="1"/>
    </xf>
    <xf numFmtId="164" fontId="35" fillId="0" borderId="3" xfId="6" applyNumberFormat="1" applyFont="1" applyBorder="1" applyAlignment="1">
      <alignment horizontal="left" vertical="center" wrapText="1"/>
    </xf>
    <xf numFmtId="0" fontId="23" fillId="0" borderId="0" xfId="0" applyFont="1" applyAlignment="1">
      <alignment horizontal="center"/>
    </xf>
    <xf numFmtId="0" fontId="11" fillId="3" borderId="17" xfId="2" applyFont="1" applyFill="1" applyBorder="1" applyAlignment="1">
      <alignment horizontal="center" vertical="center"/>
    </xf>
    <xf numFmtId="0" fontId="27" fillId="3" borderId="17" xfId="2" applyFont="1" applyFill="1" applyBorder="1" applyAlignment="1">
      <alignment horizontal="center" vertical="center"/>
    </xf>
    <xf numFmtId="0" fontId="13" fillId="0" borderId="0" xfId="0" applyFont="1" applyBorder="1"/>
    <xf numFmtId="0" fontId="46" fillId="14" borderId="3" xfId="0" applyFont="1" applyFill="1" applyBorder="1" applyAlignment="1">
      <alignment horizontal="center" vertical="center"/>
    </xf>
    <xf numFmtId="164" fontId="18" fillId="5" borderId="0" xfId="5" applyNumberFormat="1" applyFont="1" applyFill="1" applyAlignment="1">
      <alignment horizontal="center" vertical="center"/>
    </xf>
    <xf numFmtId="0" fontId="47" fillId="0" borderId="3" xfId="5" applyFont="1" applyBorder="1"/>
  </cellXfs>
  <cellStyles count="8">
    <cellStyle name="Accent6" xfId="3" builtinId="49"/>
    <cellStyle name="Currency" xfId="1" builtinId="4"/>
    <cellStyle name="Currency 2" xfId="4" xr:uid="{0D73E028-00D8-4335-A525-2BE2F8430C61}"/>
    <cellStyle name="Hyperlink" xfId="5" builtinId="8"/>
    <cellStyle name="Hyperlink 2" xfId="7" xr:uid="{93E50756-8C9A-4E8B-A571-12BFFA84273E}"/>
    <cellStyle name="Normal" xfId="0" builtinId="0"/>
    <cellStyle name="Normal 2" xfId="6" xr:uid="{E5C5C1D2-EF05-4C20-876A-67FCE2A07CC3}"/>
    <cellStyle name="Title" xfId="2" builtinId="15"/>
  </cellStyles>
  <dxfs count="223">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color auto="1"/>
      </font>
      <fill>
        <patternFill>
          <bgColor rgb="FFFF7C80"/>
        </patternFill>
      </fill>
    </dxf>
    <dxf>
      <font>
        <color auto="1"/>
      </font>
      <fill>
        <patternFill>
          <bgColor rgb="FFFFCCCC"/>
        </patternFill>
      </fill>
    </dxf>
    <dxf>
      <font>
        <color auto="1"/>
      </font>
      <fill>
        <patternFill>
          <bgColor theme="9" tint="0.59996337778862885"/>
        </patternFill>
      </fill>
    </dxf>
    <dxf>
      <font>
        <color theme="1" tint="0.499984740745262"/>
      </font>
      <fill>
        <patternFill>
          <bgColor theme="0" tint="-0.24994659260841701"/>
        </patternFill>
      </fill>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font>
        <name val="Segoe UI"/>
        <scheme val="none"/>
      </font>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numFmt numFmtId="34" formatCode="_-&quot;$&quot;* #,##0.00_-;\-&quot;$&quot;* #,##0.00_-;_-&quot;$&quot;* &quot;-&quot;??_-;_-@_-"/>
    </dxf>
    <dxf>
      <font>
        <name val="Segoe UI"/>
        <scheme val="none"/>
      </font>
    </dxf>
    <dxf>
      <border>
        <right style="dashDotDot">
          <color auto="1"/>
        </right>
        <vertical style="dashDotDot">
          <color auto="1"/>
        </vertical>
      </border>
    </dxf>
    <dxf>
      <border>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ill>
        <patternFill patternType="solid">
          <fgColor indexed="64"/>
          <bgColor theme="0" tint="-0.14999847407452621"/>
        </patternFill>
      </fill>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name val="Segoe UI"/>
        <family val="2"/>
        <scheme val="none"/>
      </font>
    </dxf>
    <dxf>
      <font>
        <name val="Segoe UI"/>
        <family val="2"/>
        <scheme val="none"/>
      </font>
    </dxf>
    <dxf>
      <border>
        <right style="dashDotDot">
          <color auto="1"/>
        </right>
        <vertical style="dashDotDot">
          <color auto="1"/>
        </vertical>
      </border>
    </dxf>
    <dxf>
      <border>
        <bottom style="double">
          <color indexed="64"/>
        </bottom>
      </border>
    </dxf>
    <dxf>
      <fill>
        <patternFill patternType="solid">
          <fgColor indexed="64"/>
          <bgColor theme="0" tint="-0.249977111117893"/>
        </patternFill>
      </fill>
    </dxf>
    <dxf>
      <numFmt numFmtId="34" formatCode="_-&quot;$&quot;* #,##0.00_-;\-&quot;$&quot;* #,##0.00_-;_-&quot;$&quot;* &quot;-&quot;??_-;_-@_-"/>
    </dxf>
    <dxf>
      <border>
        <bottom style="double">
          <color indexed="64"/>
        </bottom>
      </border>
    </dxf>
    <dxf>
      <border>
        <bottom style="double">
          <color auto="1"/>
        </bottom>
      </border>
    </dxf>
    <dxf>
      <border>
        <right style="medium">
          <color theme="9" tint="-0.499984740745262"/>
        </right>
      </border>
    </dxf>
    <dxf>
      <fill>
        <patternFill patternType="solid">
          <bgColor theme="0" tint="-0.249977111117893"/>
        </patternFill>
      </fill>
    </dxf>
    <dxf>
      <fill>
        <patternFill patternType="solid">
          <bgColor theme="0" tint="-0.249977111117893"/>
        </patternFill>
      </fill>
    </dxf>
    <dxf>
      <fill>
        <patternFill patternType="solid">
          <bgColor rgb="FFFFFF00"/>
        </patternFill>
      </fill>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ill>
        <patternFill>
          <bgColor theme="7" tint="-0.499984740745262"/>
        </patternFill>
      </fill>
    </dxf>
    <dxf>
      <fill>
        <patternFill>
          <bgColor theme="7" tint="-0.499984740745262"/>
        </patternFill>
      </fill>
    </dxf>
    <dxf>
      <fill>
        <patternFill>
          <bgColor theme="7" tint="-0.499984740745262"/>
        </patternFill>
      </fill>
    </dxf>
    <dxf>
      <font>
        <color theme="0"/>
      </font>
    </dxf>
    <dxf>
      <font>
        <color theme="0"/>
      </font>
    </dxf>
    <dxf>
      <fill>
        <patternFill>
          <bgColor theme="7" tint="-0.249977111117893"/>
        </patternFill>
      </fill>
    </dxf>
    <dxf>
      <fill>
        <patternFill>
          <bgColor theme="7" tint="-0.249977111117893"/>
        </patternFill>
      </fill>
    </dxf>
    <dxf>
      <font>
        <color auto="1"/>
      </font>
    </dxf>
    <dxf>
      <font>
        <color auto="1"/>
      </font>
    </dxf>
    <dxf>
      <fill>
        <patternFill>
          <bgColor theme="9"/>
        </patternFill>
      </fill>
    </dxf>
    <dxf>
      <fill>
        <patternFill>
          <bgColor theme="9"/>
        </patternFill>
      </fill>
    </dxf>
    <dxf>
      <font>
        <color auto="1"/>
      </font>
    </dxf>
    <dxf>
      <font>
        <color auto="1"/>
      </font>
    </dxf>
    <dxf>
      <fill>
        <patternFill>
          <bgColor theme="9" tint="0.39997558519241921"/>
        </patternFill>
      </fill>
    </dxf>
    <dxf>
      <fill>
        <patternFill>
          <bgColor theme="9" tint="0.39997558519241921"/>
        </patternFill>
      </fill>
    </dxf>
    <dxf>
      <font>
        <color theme="0"/>
      </font>
    </dxf>
    <dxf>
      <font>
        <color theme="0"/>
      </font>
    </dxf>
    <dxf>
      <fill>
        <patternFill>
          <bgColor theme="9" tint="-0.249977111117893"/>
        </patternFill>
      </fill>
    </dxf>
    <dxf>
      <fill>
        <patternFill>
          <bgColor theme="9" tint="-0.249977111117893"/>
        </patternFill>
      </fill>
    </dxf>
    <dxf>
      <font>
        <color theme="0"/>
      </font>
    </dxf>
    <dxf>
      <font>
        <color theme="0"/>
      </font>
    </dxf>
    <dxf>
      <font>
        <color theme="0"/>
      </font>
    </dxf>
    <dxf>
      <fill>
        <patternFill>
          <bgColor theme="9" tint="-0.499984740745262"/>
        </patternFill>
      </fill>
    </dxf>
    <dxf>
      <fill>
        <patternFill>
          <bgColor theme="9" tint="-0.499984740745262"/>
        </patternFill>
      </fill>
    </dxf>
    <dxf>
      <fill>
        <patternFill>
          <bgColor theme="9" tint="-0.499984740745262"/>
        </patternFill>
      </fill>
    </dxf>
    <dxf>
      <alignment vertical="center"/>
    </dxf>
    <dxf>
      <alignment wrapText="1"/>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Light16"/>
  <colors>
    <mruColors>
      <color rgb="FF0000CC"/>
      <color rgb="FFB5E6A2"/>
      <color rgb="FFFFCCCC"/>
      <color rgb="FFFF7C80"/>
      <color rgb="FFFF1919"/>
      <color rgb="FFFFFF99"/>
      <color rgb="FF4EA7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3.xml"/><Relationship Id="rId50" Type="http://schemas.openxmlformats.org/officeDocument/2006/relationships/pivotCacheDefinition" Target="pivotCache/pivotCacheDefinition6.xml"/><Relationship Id="rId55" Type="http://schemas.openxmlformats.org/officeDocument/2006/relationships/pivotCacheDefinition" Target="pivotCache/pivotCacheDefinition11.xml"/><Relationship Id="rId63" Type="http://schemas.openxmlformats.org/officeDocument/2006/relationships/pivotCacheDefinition" Target="pivotCache/pivotCacheDefinition19.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3" Type="http://schemas.openxmlformats.org/officeDocument/2006/relationships/pivotCacheDefinition" Target="pivotCache/pivotCacheDefinition9.xml"/><Relationship Id="rId58" Type="http://schemas.openxmlformats.org/officeDocument/2006/relationships/pivotCacheDefinition" Target="pivotCache/pivotCacheDefinition14.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5.xml"/><Relationship Id="rId57" Type="http://schemas.openxmlformats.org/officeDocument/2006/relationships/pivotCacheDefinition" Target="pivotCache/pivotCacheDefinition13.xml"/><Relationship Id="rId61" Type="http://schemas.openxmlformats.org/officeDocument/2006/relationships/pivotCacheDefinition" Target="pivotCache/pivotCacheDefinition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8.xml"/><Relationship Id="rId60" Type="http://schemas.openxmlformats.org/officeDocument/2006/relationships/pivotCacheDefinition" Target="pivotCache/pivotCacheDefinition16.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4.xml"/><Relationship Id="rId56" Type="http://schemas.openxmlformats.org/officeDocument/2006/relationships/pivotCacheDefinition" Target="pivotCache/pivotCacheDefinition12.xml"/><Relationship Id="rId64" Type="http://schemas.openxmlformats.org/officeDocument/2006/relationships/pivotCacheDefinition" Target="pivotCache/pivotCacheDefinition20.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pivotCacheDefinition" Target="pivotCache/pivotCacheDefinition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2.xml"/><Relationship Id="rId59" Type="http://schemas.openxmlformats.org/officeDocument/2006/relationships/pivotCacheDefinition" Target="pivotCache/pivotCacheDefinition15.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10.xml"/><Relationship Id="rId62" Type="http://schemas.openxmlformats.org/officeDocument/2006/relationships/pivotCacheDefinition" Target="pivotCache/pivotCacheDefinition18.xml"/><Relationship Id="rId70"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1.562887152781" createdVersion="8" refreshedVersion="8" minRefreshableVersion="3" recordCount="93" xr:uid="{B667F380-B336-43C1-B3BF-C59807FA6938}">
  <cacheSource type="worksheet">
    <worksheetSource ref="A2:F95" sheet="1. Acoustics MASTER"/>
  </cacheSource>
  <cacheFields count="6">
    <cacheField name="Supplier" numFmtId="0">
      <sharedItems count="15">
        <s v="Marshall Day Acoustics Pty Ltd"/>
        <s v="WSP Australia PTY LTD"/>
        <s v="Herring Storer Acoustics"/>
        <s v="Hewshott International (Australia) Pty Ltd"/>
        <s v="Arup Australia Pty Ltd"/>
        <s v="SLR Consulting"/>
        <s v="Aurecon Australasia Pty Ltd"/>
        <s v="GHD Pty Ltd"/>
        <s v="Stantec Australia Pty Ltd"/>
        <s v="Acoustic Logic Pty Ltd"/>
        <s v="Acoustics Consultants Australia (WA) PTY LTD"/>
        <s v="Colliers International Engineering &amp; Design (WA) Pty Limited"/>
        <s v="Gabriels Hearne Farrell Pty Ltd"/>
        <s v="Kellogg Brown &amp; Root Pty Ltd (KBR) "/>
        <s v="NDY Management Pty Limited"/>
      </sharedItems>
    </cacheField>
    <cacheField name="Location" numFmtId="0">
      <sharedItems/>
    </cacheField>
    <cacheField name="Services Provided" numFmtId="0">
      <sharedItems longText="1"/>
    </cacheField>
    <cacheField name="Level of Personnel_x000a_(Select from dropdown list)" numFmtId="0">
      <sharedItems count="12">
        <s v="Senior Manager"/>
        <s v="Associate"/>
        <s v="Senior"/>
        <s v="Graduate"/>
        <s v="Technician"/>
        <s v="Director"/>
        <s v="Associate Director"/>
        <s v="Scientist"/>
        <s v="Specialist"/>
        <s v="Partner"/>
        <s v="Principal"/>
        <s v="Draftsperson"/>
      </sharedItems>
    </cacheField>
    <cacheField name="Prices (A$ incl. GST) - _x000a_HOURLY RATE" numFmtId="44">
      <sharedItems containsSemiMixedTypes="0" containsString="0" containsNumber="1" minValue="100"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55553125001" createdVersion="8" refreshedVersion="8" minRefreshableVersion="3" recordCount="71" xr:uid="{25CE89BC-7229-4136-B755-1232B082D6BE}">
  <cacheSource type="worksheet">
    <worksheetSource ref="A2:F73" sheet="10. ESD MASTER"/>
  </cacheSource>
  <cacheFields count="6">
    <cacheField name="Supplier" numFmtId="0">
      <sharedItems count="11">
        <s v="Arup Australia Pty Ltd"/>
        <s v="Aurecon Australasia Pty Ltd"/>
        <s v="GHD Pty Ltd"/>
        <s v="Stantec Australia Pty Ltd"/>
        <s v="Emerge Environmental Services Pty Ltd"/>
        <s v="EMF Griffiths WA Pty Ltd"/>
        <s v="Lucid Consulting Engineers (WA) Pty Ltd"/>
        <s v="Summation Pty Ltd"/>
        <s v="Lehr Consultants"/>
        <s v="Arcadis Australia Pacific Pty Ltd"/>
        <s v="HFM Assest Management Pty Ltd"/>
      </sharedItems>
    </cacheField>
    <cacheField name="Location" numFmtId="0">
      <sharedItems/>
    </cacheField>
    <cacheField name="Services Provided" numFmtId="0">
      <sharedItems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2.599999999999994" maxValue="42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74128935188" createdVersion="8" refreshedVersion="8" minRefreshableVersion="3" recordCount="205" xr:uid="{AA59CB24-D945-4179-8524-1CBFBD414D21}">
  <cacheSource type="worksheet">
    <worksheetSource ref="A2:F207" sheet="11. Land Surveying MASTER"/>
  </cacheSource>
  <cacheFields count="6">
    <cacheField name="Supplier" numFmtId="0">
      <sharedItems count="9">
        <s v="Crossland &amp; Hardy"/>
        <s v="No Problems Just Solutions Pty Ltd T/A Land Surveys"/>
        <s v="McMullen Nolan Group Pty Ltd"/>
        <s v="Veris Australia Pty Ltd"/>
        <s v="LPD Surveys"/>
        <s v="FK Thompson and Associates Pty Ltd"/>
        <s v="De Nada Surveys Pty Ltd"/>
        <s v="CADDS Group Pty Ltd"/>
        <s v="Viewland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1">
        <s v="Senior"/>
        <s v="Technician"/>
        <s v="Specialist"/>
        <s v="Graduate"/>
        <s v="Draftsperson"/>
        <s v="Senior Manager"/>
        <m/>
        <s v="Associate"/>
        <s v="Director"/>
        <s v="Principal"/>
        <s v="Scientist"/>
      </sharedItems>
    </cacheField>
    <cacheField name="Prices (A$ incl. GST) - _x000a_HOURLY RATE" numFmtId="44">
      <sharedItems containsString="0" containsBlank="1" containsNumber="1" minValue="56.25" maxValue="562.5"/>
    </cacheField>
    <cacheField name="Personnel or Price Comment_x000a_(If Applicab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08553356478" createdVersion="8" refreshedVersion="8" minRefreshableVersion="3" recordCount="201" xr:uid="{B3FA3C6A-2177-4907-AF24-1CAF6BE3D5C6}">
  <cacheSource type="worksheet">
    <worksheetSource ref="A2:F203" sheet="12. Enviro Svcs MASTER"/>
  </cacheSource>
  <cacheFields count="6">
    <cacheField name="Supplier" numFmtId="0">
      <sharedItems count="16">
        <s v="Stratagen JBS&amp;G Australia"/>
        <s v="Aurora Environmental Perth Pty Ltd"/>
        <s v="RPS AAP Consulting Pty Ltd"/>
        <s v="Aurecon Australasia Pty Ltd"/>
        <s v="Douglas Partners Pty Ltd"/>
        <s v="AECOM Australia Pty Ltd"/>
        <s v="Tetra Tech Coffey Pty Ltd"/>
        <s v="WSP Australia Pty Ltd"/>
        <s v="Emerge Environmental Services Pty Ltd"/>
        <s v="Arup Australia Pty Ltd"/>
        <s v="Eosh Consulting"/>
        <s v="GHD Pty Ltd"/>
        <s v="Arcadis Australia Pacific Pty Ltd"/>
        <s v="Environmental Engineers International Pty Ltd"/>
        <s v="PTG Consulting Pty Ltd"/>
        <s v="Stantec Australia Pty Ltd"/>
      </sharedItems>
    </cacheField>
    <cacheField name="Location" numFmtId="0">
      <sharedItems/>
    </cacheField>
    <cacheField name="Services Provided" numFmtId="0">
      <sharedItems longText="1"/>
    </cacheField>
    <cacheField name="Level of Personnel_x000a_(Select from dropdown list)" numFmtId="0">
      <sharedItems count="12">
        <s v="Senior Manager"/>
        <s v="Principal"/>
        <s v="Associate"/>
        <s v="Senior"/>
        <s v="Scientist"/>
        <s v="Specialist"/>
        <s v="Technician"/>
        <s v="Draftsperson"/>
        <s v="Director"/>
        <s v="Graduate"/>
        <s v="Partner"/>
        <s v="Associate Director"/>
      </sharedItems>
    </cacheField>
    <cacheField name="Prices (A$ incl. GST) - _x000a_HOURLY RATE" numFmtId="44">
      <sharedItems containsSemiMixedTypes="0" containsString="0" containsNumber="1" minValue="115.5" maxValue="519.2000000000000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65318981484" createdVersion="8" refreshedVersion="8" minRefreshableVersion="3" recordCount="114" xr:uid="{616BBAC2-CC64-416F-B031-B7A439EE6FDF}">
  <cacheSource type="worksheet">
    <worksheetSource ref="A2:F116" sheet="13. Security MASTER"/>
  </cacheSource>
  <cacheFields count="6">
    <cacheField name="Supplier" numFmtId="0">
      <sharedItems count="9">
        <s v="Security Consulting Group Pty Ltd"/>
        <s v="Stantec Australia Pty Ltd"/>
        <s v="Aurecon Australasia Pty Ltd"/>
        <s v="GHD Pty Ltd"/>
        <s v="Peak Consultants"/>
        <s v="Arup Australia Pty Ltd"/>
        <s v="R1SK Consulting"/>
        <s v="Kellogg Brown &amp; Root Pty Ltd (KBR) "/>
        <s v="Lehr Consultants"/>
      </sharedItems>
    </cacheField>
    <cacheField name="Location" numFmtId="0">
      <sharedItems/>
    </cacheField>
    <cacheField name="Services Provided" numFmtId="0">
      <sharedItems longText="1"/>
    </cacheField>
    <cacheField name="Level of Personnel_x000a_(Select from dropdown list)" numFmtId="0">
      <sharedItems count="12">
        <s v="Director"/>
        <s v="Principal"/>
        <s v="Senior"/>
        <s v="Specialist"/>
        <s v="Graduate"/>
        <s v="Draftsperson"/>
        <s v="Senior Manager"/>
        <s v="Associate Director"/>
        <s v="Associate"/>
        <s v="Technician"/>
        <s v="Partner"/>
        <s v="Scientist"/>
      </sharedItems>
    </cacheField>
    <cacheField name="Prices (A$ incl. GST) - _x000a_HOURLY RATE" numFmtId="44">
      <sharedItems containsSemiMixedTypes="0" containsString="0" containsNumber="1" minValue="132" maxValue="471.90000000000003"/>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7687384259" createdVersion="8" refreshedVersion="8" minRefreshableVersion="3" recordCount="69" xr:uid="{0E8156AA-5311-4F63-BCBB-926413C949BF}">
  <cacheSource type="worksheet">
    <worksheetSource ref="A2:F71" sheet="14. Time Planning MASTER"/>
  </cacheSource>
  <cacheFields count="6">
    <cacheField name="Supplier" numFmtId="0">
      <sharedItems count="10">
        <s v="Arcadis Australia Pacific Pty Ltd"/>
        <s v="Setu Projects"/>
        <s v="Succesful Projects"/>
        <s v="Johnstaff Projects Pty Ltd"/>
        <s v="Tracey Brunstrom and Hammond Pty Ltd"/>
        <s v="Aurecon Australasia Pty Ltd"/>
        <s v="Bridge42 Pty Ltd"/>
        <s v="G2N Pty Ltd"/>
        <s v="RP Infrastructure Pty Ltd "/>
        <s v="TSA Riley"/>
      </sharedItems>
    </cacheField>
    <cacheField name="Location" numFmtId="0">
      <sharedItems/>
    </cacheField>
    <cacheField name="Services Provided" numFmtId="0">
      <sharedItems/>
    </cacheField>
    <cacheField name="Level of Personnel_x000a_(Select from dropdown list)" numFmtId="0">
      <sharedItems count="12">
        <s v="Director"/>
        <s v="Associate Director"/>
        <s v="Principal"/>
        <s v="Senior"/>
        <s v="Partner"/>
        <s v="Senior Manager"/>
        <s v="Specialist"/>
        <s v="Associate"/>
        <s v="Scientist"/>
        <s v="Technician"/>
        <s v="Draftsperson"/>
        <s v="Graduate"/>
      </sharedItems>
    </cacheField>
    <cacheField name="Prices (A$ incl. GST) - _x000a_HOURLY RATE" numFmtId="44">
      <sharedItems containsSemiMixedTypes="0" containsString="0" containsNumber="1" minValue="118" maxValue="446.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1225648148" createdVersion="8" refreshedVersion="8" minRefreshableVersion="3" recordCount="163" xr:uid="{3BF6B94F-9085-475C-9C5C-2FC7D2ACA45E}">
  <cacheSource type="worksheet">
    <worksheetSource ref="A2:F165" sheet="15. Traffic MASTER"/>
  </cacheSource>
  <cacheFields count="6">
    <cacheField name="Supplier" numFmtId="0">
      <sharedItems count="18">
        <s v="Aurecon Australasia Pty Ltd"/>
        <s v="WSP Australia Pty Ltd"/>
        <s v="PTG Consulting Pty Ltd"/>
        <s v="Stantec Australia Pty Ltd"/>
        <s v="AECOM Australia Pty Ltd"/>
        <s v="Arup Australia Pty Ltd"/>
        <s v="BG&amp;E Pty Limited"/>
        <s v="Flyt Pty Ltd"/>
        <s v="GHD Pty Ltd"/>
        <s v="Colliers International Engineering &amp; Design (WA) Pty Limited"/>
        <s v="Jacobs Group (Australia) Pty Ltd"/>
        <s v="PJA Holdings (Australia) Pty Ltd"/>
        <s v="Arcadis Australia Pacific Pty Ltd"/>
        <s v="Porter Consulting Engineers"/>
        <s v="WGAWA Pty LTD"/>
        <s v="G2N Pty Ltd"/>
        <s v="SMEC Australia Pty Ltd"/>
        <s v="Shawmac Pty Ltd"/>
      </sharedItems>
    </cacheField>
    <cacheField name="Location" numFmtId="0">
      <sharedItems/>
    </cacheField>
    <cacheField name="Services Provided" numFmtId="0">
      <sharedItems/>
    </cacheField>
    <cacheField name="Level of Personnel_x000a_(Select from dropdown list)" numFmtId="0">
      <sharedItems count="12">
        <s v="Director"/>
        <s v="Principal"/>
        <s v="Associate"/>
        <s v="Specialist"/>
        <s v="Senior"/>
        <s v="Technician"/>
        <s v="Graduate"/>
        <s v="Senior Manager"/>
        <s v="Associate Director"/>
        <s v="Scientist"/>
        <s v="Draftsperson"/>
        <s v="Partner"/>
      </sharedItems>
    </cacheField>
    <cacheField name="Prices (A$ incl. GST) - _x000a_HOURLY RATE" numFmtId="44">
      <sharedItems containsSemiMixedTypes="0" containsString="0" containsNumber="1" minValue="66" maxValue="52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56630902777" createdVersion="8" refreshedVersion="8" minRefreshableVersion="3" recordCount="141" xr:uid="{25825F31-C904-4D15-B337-10B82BA5C3BC}">
  <cacheSource type="worksheet">
    <worksheetSource ref="A2:F143" sheet="16. Independent Super MASTER"/>
  </cacheSource>
  <cacheFields count="6">
    <cacheField name="Supplier" numFmtId="0">
      <sharedItems count="22">
        <s v="ACOR Consultants Pty Ltd"/>
        <s v="AIE Engineering and Construction Management Pty Ltd"/>
        <s v="APP Corporation Pty Ltd"/>
        <s v="Arcadis Australia Pacific Pty Ltd"/>
        <s v="Aurecon Australasia Pty Ltd"/>
        <s v="BPA Consultants Pty Ltd"/>
        <s v="Bridge42 Pty Ltd"/>
        <s v="CADDS Group Pty Ltd"/>
        <s v="Colliers International Engineering &amp; Design (WA) Pty Limited"/>
        <s v="Encon Project Management Pty Ltd"/>
        <s v="GHD Pty Ltd"/>
        <s v="Johnstaff Projects (WA) Pty Ltd"/>
        <s v="Lead Consultants"/>
        <s v="Lewis Woolcott Pty Ltd "/>
        <s v="Porter Consulting Engineers"/>
        <s v="RP Infrastructure Pty Ltd "/>
        <s v="RPS AAP Consulting Pty Ltd"/>
        <s v="Setu Projects "/>
        <s v="Stantec Australia Pty Ltd"/>
        <s v="Successful Projects"/>
        <s v="TSA Riley"/>
        <s v="WSP Australia Pty Ltd"/>
      </sharedItems>
    </cacheField>
    <cacheField name="Location" numFmtId="0">
      <sharedItems/>
    </cacheField>
    <cacheField name="Services Provided" numFmtId="0">
      <sharedItems containsBlank="1"/>
    </cacheField>
    <cacheField name="Level of Personnel_x000a_(Select from dropdown list)" numFmtId="0">
      <sharedItems count="12">
        <s v="Director"/>
        <s v="Principal"/>
        <s v="Senior Manager"/>
        <s v="Senior"/>
        <s v="Associate Director"/>
        <s v="Associate"/>
        <s v="Specialist"/>
        <s v="Graduate"/>
        <s v="Scientist"/>
        <s v="Technician"/>
        <s v="Partner"/>
        <s v="Draftsperson"/>
      </sharedItems>
    </cacheField>
    <cacheField name="Prices (A$ incl. GST) - _x000a_HOURLY RATE" numFmtId="44">
      <sharedItems containsSemiMixedTypes="0" containsString="0" containsNumber="1" minValue="118"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85053703703" createdVersion="8" refreshedVersion="8" minRefreshableVersion="3" recordCount="131" xr:uid="{2C3F3266-421A-4A14-9512-1A50978E2E93}">
  <cacheSource type="worksheet">
    <worksheetSource ref="A2:F133" sheet="17. Geotech MASTER"/>
  </cacheSource>
  <cacheFields count="6">
    <cacheField name="Supplier" numFmtId="0">
      <sharedItems count="18">
        <s v="AECOM Australia Pty Ltd"/>
        <s v="Arcadis Australia Pacific Pty Ltd"/>
        <s v="Arup Australia Pty Ltd"/>
        <s v="ATC Williams"/>
        <s v="Aurecon Australasia Pty Ltd"/>
        <s v="BG&amp;E Pty Limited"/>
        <s v="CMW Geosciences Pty Ltd"/>
        <s v="Douglas Partners Pty Ltd"/>
        <s v="GHD Pty Ltd"/>
        <s v="Jacobs Group (Australia) Pty Ltd"/>
        <s v="PTG Consulting Pty Ltd"/>
        <s v="Red Fox Advisory Pty Ltd"/>
        <s v="SMEC Australia Pty Ltd"/>
        <s v="Stantec Australia Pty Ltd"/>
        <s v="Structerre Consulting Engineers"/>
        <s v="Tetra Tech Coffey Pty Ltd"/>
        <s v="WGAWA Pty Ltd"/>
        <s v="WSP Australia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Graduate"/>
        <s v="Technician"/>
        <s v="Partner"/>
        <s v="Senior Manager"/>
        <s v="Associate"/>
        <s v="Scientist"/>
        <s v="Specialist"/>
        <s v="Draftsperson"/>
      </sharedItems>
    </cacheField>
    <cacheField name="Prices (A$ incl. GST) - _x000a_HOURLY RATE" numFmtId="44">
      <sharedItems containsSemiMixedTypes="0" containsString="0" containsNumber="1" minValue="105" maxValue="55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16285300926" createdVersion="8" refreshedVersion="8" minRefreshableVersion="3" recordCount="115" xr:uid="{52325D4F-D89C-4C0C-893C-AABDD484D63D}">
  <cacheSource type="worksheet">
    <worksheetSource ref="A2:F117" sheet="18. Landscape MASTER"/>
  </cacheSource>
  <cacheFields count="6">
    <cacheField name="Supplier" numFmtId="0">
      <sharedItems count="15">
        <s v="AECOM Australia Pty Ltd"/>
        <s v="Archtiectus Australia Pty Ltd"/>
        <s v="ASPECT Studios "/>
        <s v="Ecoscape Australia Pty Ltd"/>
        <s v="Emerge Associates (Blue Tang (WA) t/a)"/>
        <s v="Four Landscape Studio Pty Ltd"/>
        <s v="GHD Pty Ltd"/>
        <s v="Guymer Bailey Architects Pty Ltd"/>
        <s v="Jacobs Group (Australia) Pty Ltd"/>
        <s v="Josh Byrne &amp; Associates Pty Ltd"/>
        <s v="Landscape Planners Pty Ltd"/>
        <s v="PLACE Laboratory (Shlomit Strum t/a)"/>
        <s v="REALMstudios"/>
        <s v="Studio Baan Architects Pty Ltd, T/A Carrier and Postmus Architects (CaPA)"/>
        <s v="UDLA Fremantle"/>
      </sharedItems>
    </cacheField>
    <cacheField name="Location" numFmtId="0">
      <sharedItems/>
    </cacheField>
    <cacheField name="Services Provided" numFmtId="0">
      <sharedItems/>
    </cacheField>
    <cacheField name="Level of Personnel_x000a_(Select from dropdown list)" numFmtId="0">
      <sharedItems containsBlank="1" count="13">
        <s v="Director"/>
        <s v="Associate Director"/>
        <s v="Principal"/>
        <s v="Senior"/>
        <s v="Specialist"/>
        <s v="Graduate"/>
        <s v="Technician"/>
        <s v="Draftsperson"/>
        <s v="Associate"/>
        <m/>
        <s v="Partner"/>
        <s v="Senior Manager"/>
        <s v="Scientist"/>
      </sharedItems>
    </cacheField>
    <cacheField name="Prices (A$ incl. GST) - _x000a_HOURLY RATE" numFmtId="44">
      <sharedItems containsSemiMixedTypes="0" containsString="0" containsNumber="1" minValue="66"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54200231485" createdVersion="8" refreshedVersion="8" minRefreshableVersion="3" recordCount="91" xr:uid="{1A9006E7-B36D-4203-A338-9333B253840D}">
  <cacheSource type="worksheet">
    <worksheetSource ref="A2:F93" sheet="19. Haz Mat Inspections MASTER"/>
  </cacheSource>
  <cacheFields count="6">
    <cacheField name="Supplier" numFmtId="0">
      <sharedItems count="12">
        <s v="Aurora Ennvironmental Perth Pty Ltd"/>
        <s v="Eosh Consulting Pty Ltd"/>
        <s v="GHD Pty Ltd"/>
        <s v="Land Kwality Nominees PTY LTD"/>
        <s v="Prensa Pty Ltd"/>
        <s v="RED OHMS Group"/>
        <s v="Risk Factors Australia Pty Ltd"/>
        <s v="RPS AAP Consulting Pty Ltd"/>
        <s v="SLR Consulting Australia Pty Ltd"/>
        <s v="SW19 Pty Ltd "/>
        <s v="Tetra Tech Coffey Pty Ltd"/>
        <s v="WSP Australia"/>
      </sharedItems>
    </cacheField>
    <cacheField name="Location" numFmtId="0">
      <sharedItems containsBlank="1"/>
    </cacheField>
    <cacheField name="Services Provided" numFmtId="0">
      <sharedItems containsBlank="1"/>
    </cacheField>
    <cacheField name="Level of Personnel_x000a_(Select from dropdown list)" numFmtId="0">
      <sharedItems count="11">
        <s v="Director"/>
        <s v="Principal"/>
        <s v="Associate"/>
        <s v="Senior"/>
        <s v="Specialist"/>
        <s v="Technician"/>
        <s v="Senior Manager"/>
        <s v="Scientist"/>
        <s v="Draftsperson"/>
        <s v="Graduate"/>
        <s v="Associate Director"/>
      </sharedItems>
    </cacheField>
    <cacheField name="Prices (A$ incl. GST) - _x000a_HOURLY RATE" numFmtId="44">
      <sharedItems containsSemiMixedTypes="0" containsString="0" containsNumber="1" minValue="77" maxValue="49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3.668028009262" createdVersion="8" refreshedVersion="8" minRefreshableVersion="3" recordCount="386" xr:uid="{299A0BE5-43E8-465D-9AA7-FC1DD96A3B29}">
  <cacheSource type="worksheet">
    <worksheetSource ref="A2:F388" sheet="2. Civil Eng MASTER"/>
  </cacheSource>
  <cacheFields count="6">
    <cacheField name="Supplier" numFmtId="0">
      <sharedItems count="35">
        <s v="Aecom Australia Pty Ltd"/>
        <s v="Airey Taylor Consulting"/>
        <s v="Arcadis Australia"/>
        <s v="Arup Australia Pty Ltd"/>
        <s v="Aurecon Australasia Pty Ltd"/>
        <s v="BG&amp;E Pty Limited"/>
        <s v="Colliers International Engineering &amp; Design (WA) Pty Ltd"/>
        <s v="GHD Pty Ltd"/>
        <s v="Peritas Consulting Pty Ltd"/>
        <s v="Stantec Australia Pty Ltd"/>
        <s v="WGAWA Pty Ltd"/>
        <s v="WSP Australia Pty Ltd"/>
        <s v="BPA Consultants Pty Ltd"/>
        <s v="Cadds Group Pty Ltd"/>
        <s v="DWA Consulting Pty Ltd"/>
        <s v="Jacobs Group (Australia) Pty Ltd"/>
        <s v="Kellogg Brown &amp; Root Pty Ltd (KBR) "/>
        <s v="Rubiks Projects"/>
        <s v="Porter Consulting Engineers"/>
        <s v="NDY (Norman Disney &amp; Young) Management"/>
        <s v="Red Fox Advisory Pty Ltd"/>
        <s v="Shawmac Pty Ltd"/>
        <s v="WML Consultants "/>
        <s v="ACOR Consultants Pty Ltd"/>
        <s v="AIE Engineering and Construction Management Pty Ltd"/>
        <s v="Capital Engineering Pty Ltd"/>
        <s v="Emerge Environmental Services Pty Ltd"/>
        <s v="Environmental Engineers International Pty Ltd"/>
        <s v="Forth Consulting Pty Ltd"/>
        <s v="GJP Engineering PTY LTD"/>
        <s v="Hera Engineering Pty Ltd"/>
        <s v="I3 Consulting Pty Ltd"/>
        <s v="Saba Civil Management &amp; Consultancy"/>
        <s v="Sedgman Onyx Pty Ltd"/>
        <s v="SMEC Australia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5">
        <s v="Partner"/>
        <s v="Director"/>
        <s v="Associate Director"/>
        <s v="Principal"/>
        <s v="Senior"/>
        <s v="Specialist"/>
        <s v="Graduate"/>
        <s v="Technician"/>
        <s v="Draftsperson"/>
        <s v="Scientist"/>
        <s v="Senior Manager"/>
        <s v="Associate"/>
        <s v="Travel ($/km)" u="1"/>
        <m u="1"/>
        <s v="Draftperson" u="1"/>
      </sharedItems>
    </cacheField>
    <cacheField name="Prices (A$ incl. GST) - _x000a_HOURLY RATE" numFmtId="44">
      <sharedItems containsSemiMixedTypes="0" containsString="0" containsNumber="1" minValue="65" maxValue="56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6197916667" createdVersion="8" refreshedVersion="8" minRefreshableVersion="3" recordCount="37" xr:uid="{1F3E5EA6-A8B1-4A6C-B0F4-D5D0F9F5215C}">
  <cacheSource type="worksheet">
    <worksheetSource ref="A2:F39" sheet="20. BIM MASTER"/>
  </cacheSource>
  <cacheFields count="6">
    <cacheField name="Supplier" numFmtId="0">
      <sharedItems count="4">
        <s v="AECOM Australia Pty Ltd"/>
        <s v="Arup Australia Pty Ltd"/>
        <s v="BG&amp;E Pty Limited"/>
        <s v="GHD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Specialist"/>
        <s v="Technician"/>
        <s v="Draftsperson"/>
        <s v="Partner"/>
        <s v="Senior Manager"/>
        <s v="Associate"/>
        <s v="Scientist"/>
        <s v="Graduate"/>
      </sharedItems>
    </cacheField>
    <cacheField name="Prices (A$ incl. GST) - _x000a_HOURLY RATE" numFmtId="44">
      <sharedItems containsSemiMixedTypes="0" containsString="0" containsNumber="1" minValue="95" maxValue="539"/>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455440740741" createdVersion="8" refreshedVersion="8" minRefreshableVersion="3" recordCount="319" xr:uid="{1871F160-97F0-4F1D-A2E2-F110EA201D43}">
  <cacheSource type="worksheet">
    <worksheetSource ref="A2:F321" sheet="3. Electrical Eng MASTER"/>
  </cacheSource>
  <cacheFields count="6">
    <cacheField name="Supplier" numFmtId="0">
      <sharedItems count="34">
        <s v="Arup Australia Pty Ltd"/>
        <s v="Aurecon Australasia Pty Ltd"/>
        <s v="GHD Pty Ltd"/>
        <s v="Peak Consultants"/>
        <s v="Stantec Australia Pty Ltd"/>
        <s v="WSP Australia Pty Ltd"/>
        <s v="Lucid Consulting Engineers (WA) Pty Ltd"/>
        <s v="Aecom Australia Pty Ltd"/>
        <s v="AIE Engineering and Construction Management Pty Ltd"/>
        <s v="Alphazeta Group Pty Ltd"/>
        <s v="Arcadis Australia Pacific Pty Ltd"/>
        <s v="Engineering Technology Consultants Pty Ltd"/>
        <s v="HFM Asset Management Pty Ltd"/>
        <s v="Jacobs Group (Australia) Pty Ltd"/>
        <s v="Kellogg Brown &amp; Root Pty Ltd (KBR) "/>
        <s v="Lehr Consultants"/>
        <s v="Norman Disney &amp; Young"/>
        <s v="Plexus Engineers Pty Ltd"/>
        <s v="Powerlyt Group Pty Ltd"/>
        <s v="Summation Pty Ltd"/>
        <s v="CWC Consultants Pty Ltd"/>
        <s v="CADDS Group Pty Ltd"/>
        <s v="Electrical Services Consulting (ESC)"/>
        <s v="EMF Griffiths WA Pty Ltd"/>
        <s v="Focus Consulting WA Pty Ltd"/>
        <s v="Harris Kmon Solutions Pty Ltd"/>
        <s v="Rubiks Projects"/>
        <s v="SMEC Australia Pty Ltd"/>
        <s v="Tetra Tech Proteus"/>
        <s v="ACOR Consultants Pty Ltd"/>
        <s v="ATA Engineering Pty Ltd"/>
        <s v="MKA Electrical Design Consultants"/>
        <s v="Q10 Consultants Pty Ltd"/>
        <s v="TP Engineering Associates"/>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Project designer"/>
      </sharedItems>
    </cacheField>
    <cacheField name="Prices (A$ incl. GST) - _x000a_HOURLY RATE" numFmtId="44">
      <sharedItems containsSemiMixedTypes="0" containsString="0" containsNumber="1" minValue="65" maxValue="51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05793287039" createdVersion="8" refreshedVersion="8" minRefreshableVersion="3" recordCount="147" xr:uid="{F08F85B8-FA1B-49DE-98C0-6674B21048AC}">
  <cacheSource type="worksheet">
    <worksheetSource ref="A2:F149" sheet="4. Fire Eng MASTER"/>
  </cacheSource>
  <cacheFields count="6">
    <cacheField name="Supplier" numFmtId="0">
      <sharedItems count="20">
        <s v="Arup Australia"/>
        <s v="Aurecon Australasia Pty Ltd"/>
        <s v="Aecom Australia Pty Ltd"/>
        <s v="Kellogg Brown &amp; Root Pty Ltd (KBR) "/>
        <s v="Lehr Consultants "/>
        <s v="Lucid Consulting Engineers (WA) Pty Ltd"/>
        <s v="Norman Disney &amp; Young"/>
        <s v="Stantec Australia Pty Ltd"/>
        <s v="WSP Australia Pty Ltd"/>
        <s v="GHD Pty Ltd"/>
        <s v="Arcadis Australia Pacific Pty Ltd"/>
        <s v="Flint Engineering Pty Ltd"/>
        <s v="Certatude (WA) Pty Ltd"/>
        <s v="Jacobs Group (Australia) Pty Ltd"/>
        <s v="Alphazeta Group Pty Ltd"/>
        <s v="Plexus Engineers Pty Ltd"/>
        <s v="Acor Consultants Pty Ltd"/>
        <s v="Saraceni Fire Engineering Group (Avanti)"/>
        <s v="Oma Design Services Pty Ltd - trading as Hydraulics Design Australia"/>
        <s v="Strategic Fire Consulti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66" maxValue="470.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38432175925" createdVersion="8" refreshedVersion="8" minRefreshableVersion="3" recordCount="103" xr:uid="{267A53D3-8C1E-4D80-ADC1-7BC2CD1A0979}">
  <cacheSource type="worksheet">
    <worksheetSource ref="A2:F105" sheet="5. Hydraulic Eng MASTER"/>
  </cacheSource>
  <cacheFields count="6">
    <cacheField name="Supplier" numFmtId="0">
      <sharedItems count="14">
        <s v="Arup Australia Pty Ltd"/>
        <s v="Aurecon Australasia Pty Ltd"/>
        <s v="ACOR Consultants Pty Ltd"/>
        <s v="Arcadis Australia Pacific Pty Ltd"/>
        <s v="Lucid Consulting Engineers (WA) Pty Ltd"/>
        <s v="Plexus Engineers Pty Ltd"/>
        <s v="Stantec Australia Pty Ltd"/>
        <s v="Oma Design Services Pty Ltd - trading as Hydraulics Design Australia"/>
        <s v="Kellogg Brown &amp; Root Pty Ltd (KBR) "/>
        <s v="Norman Disney &amp; Young"/>
        <s v="WSP Australia Pty Ltd"/>
        <s v="Construction Hydraulic Design Pty Ltd"/>
        <s v="GHD Pty Ltd"/>
        <s v="Lehr Consultants"/>
      </sharedItems>
    </cacheField>
    <cacheField name="Location" numFmtId="0">
      <sharedItems/>
    </cacheField>
    <cacheField name="Services Provided" numFmtId="0">
      <sharedItems/>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5"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62841550926" createdVersion="8" refreshedVersion="8" minRefreshableVersion="3" recordCount="138" xr:uid="{7E574A6C-3C15-4F57-9762-016AD3324339}">
  <cacheSource type="worksheet">
    <worksheetSource ref="A2:F140" sheet="6. Mechanical Eng MASTER"/>
  </cacheSource>
  <cacheFields count="6">
    <cacheField name="Supplier" numFmtId="0">
      <sharedItems count="18">
        <s v="Arup Australia Pty Ltd"/>
        <s v="Aurecon Australasia Pty Ltd"/>
        <s v="Stevens McGann Willcock &amp; Copping Pty Ltd "/>
        <s v="Steens Gray &amp; Kelly Pty Ltd"/>
        <s v="Aecom Australia Pty Ltd"/>
        <s v="Alphazeta Group pty ltd"/>
        <s v="Devlin Engineering &amp; Management (DEM)"/>
        <s v="GHD Pty Ltd"/>
        <s v="Kellogg Brown &amp; Root Pty Ltd (KBR) "/>
        <s v="Lehr Consultants"/>
        <s v="Lucid Consulting Engineers (WA) Pty Ltd"/>
        <s v="Stantec Australia Pty Ltd"/>
        <s v="Norman Disney &amp; Young"/>
        <s v="ACOR Consultants"/>
        <s v="DB Mechanical Consulting (Magic Sky)"/>
        <s v="Plexus Engineers Pty Ltd"/>
        <s v="Arcadis Australia Pacific Pty Ltd"/>
        <s v="Harris Kmon Solutions Pty Ltd"/>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Draftperson" u="1"/>
      </sharedItems>
    </cacheField>
    <cacheField name="Prices (A$ incl. GST) - _x000a_HOURLY RATE" numFmtId="44">
      <sharedItems containsSemiMixedTypes="0" containsString="0" containsNumber="1" minValue="66"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709427083333" createdVersion="8" refreshedVersion="8" minRefreshableVersion="3" recordCount="233" xr:uid="{7685E467-694B-4A95-A1F7-120D4D00502C}">
  <cacheSource type="worksheet">
    <worksheetSource ref="A2:F235" sheet="7. Structural Eng MASTER"/>
  </cacheSource>
  <cacheFields count="6">
    <cacheField name="Supplier" numFmtId="0">
      <sharedItems count="24">
        <s v="Arup Australia Pty Ltd"/>
        <s v="Aurecon Australasia Pty Ltd"/>
        <s v="BG&amp;E Pty Limited"/>
        <s v="Hera Engineering Pty Ltd"/>
        <s v="Lehr Consultants"/>
        <s v="Lucid Consulting Engineers (WA) Pty Ltd"/>
        <s v="Peritas Consulting Pty Ltd"/>
        <s v="Airey Taylor Consulting"/>
        <s v="BPA Consultants Pty Ltd"/>
        <s v="Colliers International Engineering &amp; Design (WA) Pty Limited"/>
        <s v="ACOR Consultants Pty Ltd"/>
        <s v="Aecom Australia Pty Ltd"/>
        <s v="GHD Pty Ltd"/>
        <s v="WGAWA Pty Ltd"/>
        <s v="WSP Australia Pty Ltd"/>
        <s v="ADG Engineers (Aust) Pty Ltd "/>
        <s v="AIE Engineering and Construction Management Pty Ltd"/>
        <s v="Stantec Australia Pty Ltd"/>
        <s v="AM Structural Engineering Services Pty Ltd"/>
        <s v="Inhabit"/>
        <s v="Kellogg Brown &amp; Root Pty Ltd (KBR) "/>
        <s v="Rehbein Consulting Pty Ltd t/a L+R"/>
        <s v="MEnD Consulting Pty Ltd"/>
        <s v="Norman Disney &amp; You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58.300000000000004"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398715393516" createdVersion="8" refreshedVersion="8" minRefreshableVersion="3" recordCount="82" xr:uid="{DE68AA54-3ED6-4CDC-874B-032F7182E93A}">
  <cacheSource type="worksheet">
    <worksheetSource ref="A2:F84" sheet="8. Vertical Transport MASTER"/>
  </cacheSource>
  <cacheFields count="6">
    <cacheField name="Supplier" numFmtId="0">
      <sharedItems count="12">
        <s v="Aecom Australia Pty Ltd"/>
        <s v="Alphazeta Group Pty Ltd"/>
        <s v="Arup Australia Pty Ltd"/>
        <s v="Aurecon Australasia Pty Ltd"/>
        <s v="Stantec Australia Pty Ltd"/>
        <s v="WSP Australia Pty Ltd"/>
        <s v="Engineering Technology Consultants Pty Ltd"/>
        <s v="Jacobs Group (Australia) Pty Ltd"/>
        <s v="Lehr Consultants"/>
        <s v="Lucid Consulting Engineers (WA) Pty Ltd"/>
        <s v="Norman Disney &amp; Young"/>
        <s v="Kellogg Brown &amp; Root Pty Ltd (KBR) "/>
      </sharedItems>
    </cacheField>
    <cacheField name="Location" numFmtId="0">
      <sharedItems/>
    </cacheField>
    <cacheField name="Services Provided" numFmtId="0">
      <sharedItems longText="1"/>
    </cacheField>
    <cacheField name="Level of Personnel_x000a_(Select from dropdown list)" numFmtId="0">
      <sharedItems count="12">
        <s v="Associate Director"/>
        <s v="Senior"/>
        <s v="Director"/>
        <s v="Associate"/>
        <s v="Specialist"/>
        <s v="Graduate"/>
        <s v="Draftsperson"/>
        <s v="Technician"/>
        <s v="Partner"/>
        <s v="Senior Manager"/>
        <s v="Principal"/>
        <s v="Scientist"/>
      </sharedItems>
    </cacheField>
    <cacheField name="Prices (A$ incl. GST) - _x000a_HOURLY RATE" numFmtId="44">
      <sharedItems containsSemiMixedTypes="0" containsString="0" containsNumber="1" minValue="132"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34948148148" createdVersion="8" refreshedVersion="8" minRefreshableVersion="3" recordCount="180" xr:uid="{7C7CFC90-B224-4560-8406-3578D0309EC6}">
  <cacheSource type="worksheet">
    <worksheetSource ref="A2:F182" sheet="9. Building Design MASTER"/>
  </cacheSource>
  <cacheFields count="6">
    <cacheField name="Supplier" numFmtId="0">
      <sharedItems count="20">
        <s v="AECOM Australia Pty Ltd"/>
        <s v="Aurecon Australasia Pty Ltd"/>
        <s v="AIE Engineering and Construction Management Pty Ltd"/>
        <s v="CADDS Group Pty Ltd"/>
        <s v="GHD Pty Ltd"/>
        <s v="Scribe Design Group"/>
        <s v="WGAWA Pty Ltd"/>
        <s v="Ailtire Architects"/>
        <s v="Guymer Bailey Architects Pty Ltd"/>
        <s v="WBD Pty Ltd"/>
        <s v="ADG Engineers (Aust) Pty Ltd "/>
        <s v="Colliers International Engineering &amp; Design (WA) Pty Limited"/>
        <s v="Destravis Australia Pty Ltd"/>
        <s v="Jacobs Group (Australia) Pty Ltd"/>
        <s v="Graham Hunt Architect"/>
        <s v="L E Roberts Pty Ltd"/>
        <s v="Architectus Australia Pty Ltd"/>
        <s v="DWA Architects Pty Ltd"/>
        <s v="Element Advisory Pty Ltd"/>
        <s v="WML Consultants "/>
      </sharedItems>
    </cacheField>
    <cacheField name="Location" numFmtId="0">
      <sharedItems/>
    </cacheField>
    <cacheField name="Services Provided" numFmtId="0">
      <sharedItems/>
    </cacheField>
    <cacheField name="Level of Personnel_x000a_(Select from dropdown list)" numFmtId="0">
      <sharedItems containsBlank="1" count="14">
        <s v="Partner"/>
        <s v="Director"/>
        <s v="Associate Director"/>
        <s v="Principal"/>
        <s v="Senior"/>
        <s v="Specialist"/>
        <s v="Graduate"/>
        <s v="Technician"/>
        <s v="Draftsperson"/>
        <s v="Associate"/>
        <s v="Senior Manager"/>
        <s v="Studio Support"/>
        <s v="Scientist"/>
        <m/>
      </sharedItems>
    </cacheField>
    <cacheField name="Prices (A$ incl. GST) - _x000a_HOURLY RATE" numFmtId="44">
      <sharedItems containsSemiMixedTypes="0" containsString="0" containsNumber="1" minValue="58.3"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erth Metro"/>
    <s v="Acoustics"/>
    <x v="0"/>
    <n v="412.5"/>
    <s v="Senior Associate equivalent"/>
  </r>
  <r>
    <x v="0"/>
    <s v="Perth Metro"/>
    <s v="Acoustics"/>
    <x v="1"/>
    <n v="368.5"/>
    <m/>
  </r>
  <r>
    <x v="0"/>
    <s v="Perth Metro"/>
    <s v="Acoustics"/>
    <x v="2"/>
    <n v="308"/>
    <s v="Equivalent to Senior Consultant"/>
  </r>
  <r>
    <x v="0"/>
    <s v="Perth Metro"/>
    <s v="Acoustics"/>
    <x v="3"/>
    <n v="214.5"/>
    <m/>
  </r>
  <r>
    <x v="0"/>
    <s v="Perth Metro"/>
    <s v="Acoustics"/>
    <x v="4"/>
    <n v="214.5"/>
    <m/>
  </r>
  <r>
    <x v="0"/>
    <s v="Melbourne"/>
    <s v="Acoustics"/>
    <x v="1"/>
    <n v="368.5"/>
    <m/>
  </r>
  <r>
    <x v="1"/>
    <s v="Perth Metro"/>
    <s v="Acoustic Consultancy"/>
    <x v="5"/>
    <n v="430"/>
    <s v="Principal Director, Section Director"/>
  </r>
  <r>
    <x v="1"/>
    <s v="Perth Metro"/>
    <s v="Acoustic Consultancy"/>
    <x v="0"/>
    <n v="345"/>
    <s v="Director, Technical Director"/>
  </r>
  <r>
    <x v="1"/>
    <s v="Perth Metro"/>
    <s v="Acoustic Consultancy"/>
    <x v="6"/>
    <n v="305"/>
    <s v="Associate Director, Senior Project Manager, Executive, Principal Professional, Design Manager"/>
  </r>
  <r>
    <x v="1"/>
    <s v="Perth Metro"/>
    <s v="Acoustic Consultancy"/>
    <x v="1"/>
    <n v="245"/>
    <s v="Associate, Project Manager"/>
  </r>
  <r>
    <x v="1"/>
    <s v="Perth Metro"/>
    <s v="Acoustic Consultancy"/>
    <x v="2"/>
    <n v="215"/>
    <s v="Senior Engineer, Senior Professional"/>
  </r>
  <r>
    <x v="1"/>
    <s v="Perth Metro"/>
    <s v="Acoustic Consultancy"/>
    <x v="7"/>
    <n v="175"/>
    <s v="Engineer, Professional"/>
  </r>
  <r>
    <x v="1"/>
    <s v="Perth Metro"/>
    <s v="Acoustic Consultancy"/>
    <x v="3"/>
    <n v="145"/>
    <s v="Graduate Engineer, Graduate Professional"/>
  </r>
  <r>
    <x v="2"/>
    <s v="Como"/>
    <s v="Acoustic Consultany"/>
    <x v="5"/>
    <n v="253"/>
    <s v="Tim Reynolds (Personnel Name)"/>
  </r>
  <r>
    <x v="2"/>
    <s v="Como"/>
    <s v="Acoustic Consultany"/>
    <x v="5"/>
    <n v="253"/>
    <s v="George Watts (Personnel Name)"/>
  </r>
  <r>
    <x v="2"/>
    <s v="Como"/>
    <s v="Acoustic Consultany"/>
    <x v="5"/>
    <n v="253"/>
    <s v="Paul Daly (Personnel Name)"/>
  </r>
  <r>
    <x v="2"/>
    <s v="Como"/>
    <s v="Acoustic Consultany"/>
    <x v="5"/>
    <n v="253"/>
    <s v="Geoff Harris (Personnel Name)"/>
  </r>
  <r>
    <x v="2"/>
    <s v="Como"/>
    <s v="Acoustic Consultany"/>
    <x v="3"/>
    <n v="220"/>
    <s v="Aidan Strumpher (Personnel Name)"/>
  </r>
  <r>
    <x v="2"/>
    <s v="Como"/>
    <s v="Acoustic Consultany"/>
    <x v="4"/>
    <n v="220"/>
    <s v="Gage Daly (Personnel Name)"/>
  </r>
  <r>
    <x v="3"/>
    <s v="Perth Metro"/>
    <s v="Acoustic Consultancy"/>
    <x v="5"/>
    <n v="336.68"/>
    <s v="Director"/>
  </r>
  <r>
    <x v="3"/>
    <s v="Perth Metro"/>
    <s v="Contract Administration"/>
    <x v="2"/>
    <n v="100"/>
    <s v="Operations Manager"/>
  </r>
  <r>
    <x v="3"/>
    <s v="Perth Metro"/>
    <s v="Acoustic Consultancy"/>
    <x v="8"/>
    <n v="282.92"/>
    <s v="Acoustic Consultant"/>
  </r>
  <r>
    <x v="3"/>
    <s v="Perth Metro"/>
    <s v="Acoustic Consultancy"/>
    <x v="8"/>
    <n v="282.92"/>
    <s v="Acoustic Consultant"/>
  </r>
  <r>
    <x v="3"/>
    <s v="Perth Metro"/>
    <s v="Finance and accounting"/>
    <x v="8"/>
    <n v="100"/>
    <s v="Financial Controller"/>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9"/>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5"/>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0"/>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6"/>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0"/>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2"/>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7"/>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8"/>
    <n v="23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4"/>
    <n v="25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1"/>
    <n v="20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3"/>
    <n v="180"/>
    <s v="Rates provided to other clients vary by project and are commercial in confidence so will not be provided."/>
  </r>
  <r>
    <x v="5"/>
    <s v="Perth Metro"/>
    <s v="Acoustics, Noise and Vibration"/>
    <x v="6"/>
    <n v="315"/>
    <s v="PhD(Eng), BE(Mech)(Hons), CPEng NER"/>
  </r>
  <r>
    <x v="5"/>
    <s v="Perth Metro"/>
    <s v="Acoustics, Noise"/>
    <x v="10"/>
    <n v="275"/>
    <s v="BE(Mech)"/>
  </r>
  <r>
    <x v="5"/>
    <s v="Perth Metro"/>
    <s v="Acoustics, Noise"/>
    <x v="1"/>
    <n v="235"/>
    <s v="MEng"/>
  </r>
  <r>
    <x v="5"/>
    <s v="Perth Metro"/>
    <s v="Acoustics, Noise"/>
    <x v="1"/>
    <n v="235"/>
    <s v="PhD, BE(Hons)"/>
  </r>
  <r>
    <x v="5"/>
    <s v="Perth Metro"/>
    <s v="Acoustics, Noise and Vibration"/>
    <x v="2"/>
    <n v="195"/>
    <s v="PhD, BE"/>
  </r>
  <r>
    <x v="6"/>
    <s v="All"/>
    <s v="Acoustic Consultancy"/>
    <x v="5"/>
    <n v="385"/>
    <s v="Director"/>
  </r>
  <r>
    <x v="6"/>
    <s v="All"/>
    <s v="Acoustic Consultancy"/>
    <x v="10"/>
    <n v="363"/>
    <s v="Principal (L9)"/>
  </r>
  <r>
    <x v="6"/>
    <s v="All"/>
    <s v="Acoustic Consultancy"/>
    <x v="1"/>
    <n v="341"/>
    <s v="Associate (L8)"/>
  </r>
  <r>
    <x v="6"/>
    <s v="All"/>
    <s v="Acoustic Consultancy"/>
    <x v="8"/>
    <n v="308"/>
    <s v="Lead Engineer / Consultant / Manager (L7)"/>
  </r>
  <r>
    <x v="6"/>
    <s v="All"/>
    <s v="Acoustic Consultancy"/>
    <x v="2"/>
    <n v="264"/>
    <s v="Senior Engineer / Consultant / Manager / Draftsperson (L6)"/>
  </r>
  <r>
    <x v="6"/>
    <s v="All"/>
    <s v="Acoustic Consultancy"/>
    <x v="4"/>
    <n v="231"/>
    <s v="Engineer (L5)"/>
  </r>
  <r>
    <x v="6"/>
    <s v="All"/>
    <s v="Acoustic Consultancy"/>
    <x v="4"/>
    <n v="198"/>
    <s v="Engineer (L4) / Draftsperson"/>
  </r>
  <r>
    <x v="6"/>
    <s v="All"/>
    <s v="Acoustic Consultancy"/>
    <x v="3"/>
    <n v="187"/>
    <s v="Graduate (L3)"/>
  </r>
  <r>
    <x v="7"/>
    <s v="Perth Metro"/>
    <s v="Acoustic Consultancy"/>
    <x v="2"/>
    <n v="304.7"/>
    <m/>
  </r>
  <r>
    <x v="7"/>
    <s v="Perth Metro"/>
    <s v="Acoustic Consultancy"/>
    <x v="7"/>
    <n v="227.7"/>
    <m/>
  </r>
  <r>
    <x v="8"/>
    <s v="Perth, WA"/>
    <s v="Acoustic Consultancy"/>
    <x v="5"/>
    <n v="396"/>
    <s v="Director"/>
  </r>
  <r>
    <x v="8"/>
    <s v="Perth, WA"/>
    <s v="Acoustic Consultancy"/>
    <x v="0"/>
    <n v="374"/>
    <s v="Business Leader / Group Leader (Non-Director)"/>
  </r>
  <r>
    <x v="8"/>
    <s v="Perth, WA"/>
    <s v="Acoustic Consultancy"/>
    <x v="6"/>
    <n v="341"/>
    <s v="Associate Director"/>
  </r>
  <r>
    <x v="8"/>
    <s v="Perth, WA"/>
    <s v="Acoustic Consultancy"/>
    <x v="10"/>
    <n v="319"/>
    <s v="Principal"/>
  </r>
  <r>
    <x v="8"/>
    <s v="Perth, WA"/>
    <s v="Acoustic Consultancy"/>
    <x v="1"/>
    <n v="286"/>
    <s v="Associate"/>
  </r>
  <r>
    <x v="8"/>
    <s v="Perth, WA"/>
    <s v="Acoustic Consultancy"/>
    <x v="8"/>
    <n v="264"/>
    <s v="Project Technical Lead (Non-Associate or above)"/>
  </r>
  <r>
    <x v="8"/>
    <s v="Perth, WA"/>
    <s v="Acoustic Consultancy"/>
    <x v="2"/>
    <n v="242"/>
    <s v="Senior Engineer / Senior Designer"/>
  </r>
  <r>
    <x v="8"/>
    <s v="Perth, WA"/>
    <s v="Acoustic Consultancy"/>
    <x v="4"/>
    <n v="209"/>
    <s v="Designer / Engineer"/>
  </r>
  <r>
    <x v="8"/>
    <s v="Perth, WA"/>
    <s v="Acoustic Consultancy"/>
    <x v="3"/>
    <n v="132"/>
    <s v="Graduate"/>
  </r>
  <r>
    <x v="9"/>
    <s v="All WA"/>
    <s v="Acoustic Consultancy"/>
    <x v="5"/>
    <n v="350"/>
    <m/>
  </r>
  <r>
    <x v="9"/>
    <s v="All WA"/>
    <s v="Acoustic Consultancy"/>
    <x v="6"/>
    <n v="325"/>
    <m/>
  </r>
  <r>
    <x v="9"/>
    <s v="All WA"/>
    <s v="Acoustic Consultancy"/>
    <x v="2"/>
    <n v="285"/>
    <m/>
  </r>
  <r>
    <x v="9"/>
    <s v="All WA"/>
    <s v="Acoustic Consultancy"/>
    <x v="8"/>
    <n v="235"/>
    <m/>
  </r>
  <r>
    <x v="9"/>
    <s v="All WA"/>
    <s v="Acoustic Consultancy"/>
    <x v="4"/>
    <n v="185"/>
    <m/>
  </r>
  <r>
    <x v="10"/>
    <s v="Perth Metro"/>
    <s v="All Building Acoustic Services &amp; Vibration - Design or Assessment "/>
    <x v="5"/>
    <n v="308"/>
    <m/>
  </r>
  <r>
    <x v="10"/>
    <s v="Perth Metro"/>
    <s v="All Building Acoustic Services &amp; Vibration - Design or Assessment "/>
    <x v="10"/>
    <n v="264"/>
    <m/>
  </r>
  <r>
    <x v="10"/>
    <s v="Perth Metro"/>
    <s v="All Building Acoustic Services &amp; Vibration - Design or Assessment "/>
    <x v="2"/>
    <n v="198"/>
    <m/>
  </r>
  <r>
    <x v="10"/>
    <s v="Perth Metro"/>
    <s v="All Building Acoustic Services &amp; Vibration - Design or Assessment "/>
    <x v="8"/>
    <n v="165"/>
    <m/>
  </r>
  <r>
    <x v="10"/>
    <s v="Perth Metro"/>
    <s v="All Building Acoustic Services &amp; Vibration - Design or Assessment "/>
    <x v="3"/>
    <n v="132"/>
    <m/>
  </r>
  <r>
    <x v="10"/>
    <s v="Perth Metro"/>
    <s v="All Building Acoustic Services &amp; Vibration - Testing and Field Inspections"/>
    <x v="5"/>
    <n v="320"/>
    <m/>
  </r>
  <r>
    <x v="10"/>
    <s v="Perth Metro"/>
    <s v="All Building Acoustic Services &amp; Vibration - Testing and Field Inspections"/>
    <x v="10"/>
    <n v="284"/>
    <m/>
  </r>
  <r>
    <x v="10"/>
    <s v="Perth Metro"/>
    <s v="All Building Acoustic Services &amp; Vibration - Testing and Field Inspections"/>
    <x v="2"/>
    <n v="218"/>
    <m/>
  </r>
  <r>
    <x v="10"/>
    <s v="Perth Metro"/>
    <s v="All Building Acoustic Services &amp; Vibration - Testing and Field Inspections"/>
    <x v="8"/>
    <n v="165"/>
    <m/>
  </r>
  <r>
    <x v="10"/>
    <s v="Perth Metro"/>
    <s v="All Building Acoustic Services &amp; Vibration - Testing and Field Inspections"/>
    <x v="3"/>
    <n v="132"/>
    <m/>
  </r>
  <r>
    <x v="11"/>
    <s v="Perth, Albany, Interstate"/>
    <s v="BIM Management Engineer"/>
    <x v="10"/>
    <n v="374"/>
    <m/>
  </r>
  <r>
    <x v="11"/>
    <s v="Perth, Albany, Interstate"/>
    <s v="BIM Management Engineer"/>
    <x v="5"/>
    <n v="347"/>
    <m/>
  </r>
  <r>
    <x v="11"/>
    <s v="Perth, Albany, Interstate"/>
    <s v="BIM Management Engineer"/>
    <x v="1"/>
    <n v="330"/>
    <m/>
  </r>
  <r>
    <x v="11"/>
    <s v="Perth, Albany, Interstate"/>
    <s v="BIM Management Engineer"/>
    <x v="0"/>
    <n v="275"/>
    <m/>
  </r>
  <r>
    <x v="11"/>
    <s v="Perth, Albany, Interstate"/>
    <s v="BIM Management Engineer"/>
    <x v="2"/>
    <n v="242"/>
    <m/>
  </r>
  <r>
    <x v="11"/>
    <s v="Perth, Albany, Interstate"/>
    <s v="BIM Management Engineer"/>
    <x v="8"/>
    <n v="198"/>
    <m/>
  </r>
  <r>
    <x v="11"/>
    <s v="Perth, Albany, Interstate"/>
    <s v="Modeller"/>
    <x v="2"/>
    <n v="220"/>
    <m/>
  </r>
  <r>
    <x v="11"/>
    <s v="Perth, Albany, Interstate"/>
    <s v="Drafter"/>
    <x v="11"/>
    <n v="198"/>
    <m/>
  </r>
  <r>
    <x v="12"/>
    <s v="Perth Metro"/>
    <s v="Acoustics"/>
    <x v="5"/>
    <n v="308"/>
    <s v="This is $280 excludign GST"/>
  </r>
  <r>
    <x v="12"/>
    <s v="Perth Metro"/>
    <s v="Acoustics"/>
    <x v="1"/>
    <n v="253"/>
    <s v="This is $230 excluding GST"/>
  </r>
  <r>
    <x v="12"/>
    <s v="Perth Metro"/>
    <s v="Acoustics"/>
    <x v="4"/>
    <n v="231"/>
    <s v="This is $210 excluding GST"/>
  </r>
  <r>
    <x v="13"/>
    <s v="National"/>
    <s v="Acoustic Consultancy"/>
    <x v="5"/>
    <n v="330"/>
    <s v="KBR does not have standard corporate hourly rates. Sell rates are determined on a contract by contract basis. The &quot;Corporate Hourly Rate&quot; provided has been determined by benchmarking similar projects."/>
  </r>
  <r>
    <x v="13"/>
    <s v="National"/>
    <s v="Acoustic Consultancy"/>
    <x v="8"/>
    <n v="187.00000000000003"/>
    <s v="KBR does not have standard corporate hourly rates. Sell rates are determined on a contract by contract basis. The &quot;Corporate Hourly Rate&quot; provided has been determined by benchmarking similar projects."/>
  </r>
  <r>
    <x v="13"/>
    <s v="Perth Metro"/>
    <s v="Acoustic Consultancy"/>
    <x v="11"/>
    <n v="176"/>
    <s v="KBR does not have standard corporate hourly rates. Sell rates are determined on a contract by contract basis. The &quot;Corporate Hourly Rate&quot; provided has been determined by benchmarking similar projects."/>
  </r>
  <r>
    <x v="13"/>
    <s v="Perth Metro"/>
    <s v="Acoustic Consultancy"/>
    <x v="3"/>
    <n v="154"/>
    <s v="KBR does not have standard corporate hourly rates. Sell rates are determined on a contract by contract basis. The &quot;Corporate Hourly Rate&quot; provided has been determined by benchmarking similar projects."/>
  </r>
  <r>
    <x v="14"/>
    <s v="Sydney, NSW"/>
    <s v="BIM Design Lead"/>
    <x v="1"/>
    <n v="280"/>
    <s v="Matt Stuart"/>
  </r>
  <r>
    <x v="14"/>
    <s v="Brisbane, QLD"/>
    <s v="BIM Design Lead"/>
    <x v="11"/>
    <n v="242.00000000000009"/>
    <s v="James Johnston"/>
  </r>
  <r>
    <x v="14"/>
    <s v="Perth, WA"/>
    <s v="BIM Design Lead"/>
    <x v="4"/>
    <n v="220.00000000000003"/>
    <s v="Paul Haines"/>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Australia"/>
    <s v="For the provision of advice related to building sustainability ratings, Greenstar, NABERS, and compliance and carbon minimisation strategies."/>
    <x v="0"/>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1"/>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2"/>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3"/>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4"/>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5"/>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6"/>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7"/>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8"/>
    <n v="230"/>
    <s v="Rates agreed with other clients vary by project and are commercial in confidence so will not be provided."/>
  </r>
  <r>
    <x v="0"/>
    <s v="Australia"/>
    <s v="For the provision of advice related to building sustainability ratings, Greenstar, NABERS, and compliance and carbon minimisation strategies."/>
    <x v="9"/>
    <n v="250"/>
    <s v="Rates agreed with other clients vary by project and are commercial in confidence so will not be provided."/>
  </r>
  <r>
    <x v="0"/>
    <s v="Australia"/>
    <s v="For the provision of advice related to building sustainability ratings, Greenstar, NABERS, and compliance and carbon minimisation strategies."/>
    <x v="10"/>
    <n v="200"/>
    <s v="Rates agreed with other clients vary by project and are commercial in confidence so will not be provided."/>
  </r>
  <r>
    <x v="0"/>
    <s v="Australia"/>
    <s v="For the provision of advice related to building sustainability ratings, Greenstar, NABERS, and compliance and carbon minimisation strategies."/>
    <x v="11"/>
    <n v="180"/>
    <s v="Rates agreed with other clients vary by project and are commercial in confidence so will not be provided."/>
  </r>
  <r>
    <x v="1"/>
    <s v="All"/>
    <s v="Environmentally Sustainable Design"/>
    <x v="1"/>
    <n v="385"/>
    <s v="Director"/>
  </r>
  <r>
    <x v="1"/>
    <s v="All"/>
    <s v="Environmentally Sustainable Design"/>
    <x v="4"/>
    <n v="363"/>
    <s v="Principal (L9)"/>
  </r>
  <r>
    <x v="1"/>
    <s v="All"/>
    <s v="Environmentally Sustainable Design"/>
    <x v="5"/>
    <n v="341"/>
    <s v="Associate (L8)"/>
  </r>
  <r>
    <x v="1"/>
    <s v="All"/>
    <s v="Environmentally Sustainable Design"/>
    <x v="8"/>
    <n v="308"/>
    <s v="Lead Engineer / Consultant / Manager (L7)"/>
  </r>
  <r>
    <x v="1"/>
    <s v="All"/>
    <s v="Environmentally Sustainable Design"/>
    <x v="6"/>
    <n v="264"/>
    <s v="Senior Engineer / Consultant / Manager / Draftsperson (L6)"/>
  </r>
  <r>
    <x v="1"/>
    <s v="All"/>
    <s v="Environmentally Sustainable Design"/>
    <x v="9"/>
    <n v="231"/>
    <s v="Engineer (L5)"/>
  </r>
  <r>
    <x v="1"/>
    <s v="All"/>
    <s v="Environmentally Sustainable Design"/>
    <x v="9"/>
    <n v="198"/>
    <s v="Engineer (L4) / Draftsperson"/>
  </r>
  <r>
    <x v="1"/>
    <s v="All"/>
    <s v="Environmentally Sustainable Design"/>
    <x v="11"/>
    <n v="187"/>
    <s v="Graduate (L3)"/>
  </r>
  <r>
    <x v="2"/>
    <s v="Perth Metro"/>
    <s v="Environmental Sustainable Design"/>
    <x v="5"/>
    <n v="304.70000000000005"/>
    <m/>
  </r>
  <r>
    <x v="2"/>
    <s v="Melbourne, Victoria"/>
    <s v="Environmental Sustainable Design"/>
    <x v="1"/>
    <n v="403.70000000000005"/>
    <m/>
  </r>
  <r>
    <x v="2"/>
    <s v="Melbourne, Victoria"/>
    <s v="Environmental Sustainable Design"/>
    <x v="6"/>
    <n v="261.8"/>
    <m/>
  </r>
  <r>
    <x v="2"/>
    <s v="Melbourne, Victoria"/>
    <s v="Environmental Sustainable Design"/>
    <x v="8"/>
    <n v="227.70000000000002"/>
    <m/>
  </r>
  <r>
    <x v="2"/>
    <s v="Manila. Philippines"/>
    <s v="Environmental Sustainable Design"/>
    <x v="9"/>
    <n v="72.599999999999994"/>
    <m/>
  </r>
  <r>
    <x v="3"/>
    <s v="Perth, WA"/>
    <s v="ESD, Green Star, NCC Section J assesment"/>
    <x v="1"/>
    <n v="396"/>
    <s v="Director"/>
  </r>
  <r>
    <x v="3"/>
    <s v="Perth, WA"/>
    <s v="ESD, Green Star, NCC Section J assesment"/>
    <x v="2"/>
    <n v="374"/>
    <s v="Business Leader / Group Leader (Non-Director)"/>
  </r>
  <r>
    <x v="3"/>
    <s v="Perth, WA"/>
    <s v="ESD, Green Star, NCC Section J assesment"/>
    <x v="3"/>
    <n v="341"/>
    <s v="Associate Director"/>
  </r>
  <r>
    <x v="3"/>
    <s v="Perth, WA"/>
    <s v="ESD, Green Star, NCC Section J assesment"/>
    <x v="4"/>
    <n v="319"/>
    <s v="Principal"/>
  </r>
  <r>
    <x v="3"/>
    <s v="Perth, WA"/>
    <s v="ESD, Green Star, NCC Section J assesment"/>
    <x v="5"/>
    <n v="286"/>
    <s v="Associate"/>
  </r>
  <r>
    <x v="3"/>
    <s v="Perth, WA"/>
    <s v="ESD, Green Star, NCC Section J assesment"/>
    <x v="8"/>
    <n v="264"/>
    <s v="Project Technical lead (Non-Associate or above)"/>
  </r>
  <r>
    <x v="3"/>
    <s v="Perth, WA"/>
    <s v="ESD, Green Star, NCC Section J assesment"/>
    <x v="6"/>
    <n v="242"/>
    <s v="Senior Engineer / Senior Designer"/>
  </r>
  <r>
    <x v="3"/>
    <s v="Perth, WA"/>
    <s v="ESD, Green Star, NCC Section J assesment"/>
    <x v="9"/>
    <n v="209"/>
    <s v="Designer / Engineer"/>
  </r>
  <r>
    <x v="3"/>
    <s v="Perth, WA"/>
    <s v="ESD, Green Star, NCC Section J assesment"/>
    <x v="11"/>
    <n v="132"/>
    <s v="Graduate"/>
  </r>
  <r>
    <x v="4"/>
    <s v="Perth Metro"/>
    <s v="Sustainability, ESD, Green Star Accredited Professional, Decarbonisation"/>
    <x v="4"/>
    <n v="297"/>
    <s v="Caroline Minton"/>
  </r>
  <r>
    <x v="4"/>
    <s v="Perth Metro"/>
    <s v="Sustainability, ESD, Green Star Accredited Professional, Decarbonisation, Climate Resilience"/>
    <x v="6"/>
    <n v="253"/>
    <s v="Laura Telders-Lameris"/>
  </r>
  <r>
    <x v="4"/>
    <s v="Margaret River - WA"/>
    <s v="Sustainability, ESD, Green Star, Decarbonisation, Energy Modelling, NCC Section J, LCA"/>
    <x v="8"/>
    <n v="165"/>
    <s v="Lachlan Hill"/>
  </r>
  <r>
    <x v="4"/>
    <s v="Perth Metro"/>
    <s v="Sustainability Consulting"/>
    <x v="4"/>
    <n v="352"/>
    <s v="Personnel/price inclusion for future additions to consultancy team"/>
  </r>
  <r>
    <x v="4"/>
    <s v="Perth Metro"/>
    <s v="Sustainability Consulting"/>
    <x v="6"/>
    <n v="286"/>
    <s v="Personnel/price inclusion for future additions to consultancy team"/>
  </r>
  <r>
    <x v="4"/>
    <s v="Perth Metro"/>
    <s v="Sustainability Consulting"/>
    <x v="7"/>
    <n v="198"/>
    <s v="Personnel/price inclusion for future additions to consultancy team"/>
  </r>
  <r>
    <x v="4"/>
    <s v="Perth Metro"/>
    <s v="Sustainability Consulting"/>
    <x v="7"/>
    <n v="165"/>
    <s v="Personnel/price inclusion for future additions to consultancy team"/>
  </r>
  <r>
    <x v="4"/>
    <s v="Perth Metro"/>
    <s v="Sustainability Consulting"/>
    <x v="7"/>
    <n v="132"/>
    <s v="Personnel/price inclusion for future additions to consultancy team"/>
  </r>
  <r>
    <x v="5"/>
    <s v="Sydney Metro"/>
    <s v="All facets of the ESD sub category including:_x000a_- Green Star _x000a_- NABERs_x000a_- NCC Section J Compliance_x000a_- Carbon minimisation strategies_x000a_- WELL rating_x000a_- Passive sustainbale design initiatives"/>
    <x v="0"/>
    <n v="212"/>
    <m/>
  </r>
  <r>
    <x v="6"/>
    <s v="WA"/>
    <s v="Environmentally Sustainable Design"/>
    <x v="1"/>
    <n v="396"/>
    <s v="Hourly rate has been discounted in standard rates column for all levels"/>
  </r>
  <r>
    <x v="6"/>
    <s v="WA"/>
    <s v="Environmentally Sustainable Design"/>
    <x v="3"/>
    <n v="396"/>
    <m/>
  </r>
  <r>
    <x v="6"/>
    <s v="WA"/>
    <s v="Environmentally Sustainable Design"/>
    <x v="5"/>
    <n v="297"/>
    <m/>
  </r>
  <r>
    <x v="6"/>
    <s v="WA"/>
    <s v="Environmentally Sustainable Design"/>
    <x v="6"/>
    <n v="264"/>
    <m/>
  </r>
  <r>
    <x v="6"/>
    <s v="WA"/>
    <s v="Environmentally Sustainable Design"/>
    <x v="8"/>
    <n v="220"/>
    <m/>
  </r>
  <r>
    <x v="6"/>
    <s v="WA"/>
    <s v="Environmentally Sustainable Design"/>
    <x v="11"/>
    <n v="214.5"/>
    <m/>
  </r>
  <r>
    <x v="6"/>
    <s v="WA"/>
    <s v="Environmentally Sustainable Design"/>
    <x v="10"/>
    <n v="225.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1"/>
    <n v="27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209"/>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4"/>
    <n v="250"/>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176"/>
    <m/>
  </r>
  <r>
    <x v="7"/>
    <s v="Melbourn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5"/>
    <n v="231"/>
    <m/>
  </r>
  <r>
    <x v="7"/>
    <s v="Phillipines"/>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9"/>
    <n v="165"/>
    <m/>
  </r>
  <r>
    <x v="8"/>
    <s v="Sydney, NSW "/>
    <s v="Environmentally Sustainable Design "/>
    <x v="4"/>
    <n v="385"/>
    <s v="Matt Williams"/>
  </r>
  <r>
    <x v="8"/>
    <s v="Sydney, NSW "/>
    <s v="Environmentally Sustainable Design "/>
    <x v="5"/>
    <n v="297"/>
    <s v="Le Han Tan"/>
  </r>
  <r>
    <x v="8"/>
    <s v="Canberra, ACT"/>
    <s v="Environmentally Sustainable Design "/>
    <x v="5"/>
    <n v="264"/>
    <s v="Jovana Klikovac"/>
  </r>
  <r>
    <x v="8"/>
    <s v="Melbourne, VIC"/>
    <s v="Environmentally Sustainable Design "/>
    <x v="6"/>
    <n v="242"/>
    <s v="Ivy Li"/>
  </r>
  <r>
    <x v="8"/>
    <s v="Sydney, NSW "/>
    <s v="Environmentally Sustainable Design "/>
    <x v="8"/>
    <n v="198"/>
    <s v="Antariksh Agrawal"/>
  </r>
  <r>
    <x v="9"/>
    <s v="Sydney"/>
    <s v="Building Structures"/>
    <x v="1"/>
    <n v="380"/>
    <m/>
  </r>
  <r>
    <x v="9"/>
    <s v="Perth"/>
    <s v="Building Structures"/>
    <x v="3"/>
    <n v="330"/>
    <m/>
  </r>
  <r>
    <x v="9"/>
    <s v="Perth"/>
    <s v="Retaining Structures"/>
    <x v="4"/>
    <n v="280"/>
    <m/>
  </r>
  <r>
    <x v="9"/>
    <s v="Perth"/>
    <s v="Retaining Structures"/>
    <x v="6"/>
    <n v="225"/>
    <m/>
  </r>
  <r>
    <x v="9"/>
    <s v="Perth"/>
    <s v="Retaining Structures"/>
    <x v="7"/>
    <n v="170"/>
    <m/>
  </r>
  <r>
    <x v="10"/>
    <s v="Perth"/>
    <s v="Environmental and Sustainability Consulting"/>
    <x v="1"/>
    <n v="344"/>
    <m/>
  </r>
  <r>
    <x v="10"/>
    <s v="Perth"/>
    <s v="Environmental and Sustainability Consulting"/>
    <x v="2"/>
    <n v="312"/>
    <m/>
  </r>
  <r>
    <x v="10"/>
    <s v="Perth"/>
    <s v="Environmental and Sustainability Consulting"/>
    <x v="4"/>
    <n v="260"/>
    <m/>
  </r>
  <r>
    <x v="10"/>
    <s v="Perth"/>
    <s v="Environmental and Sustainability Consulting"/>
    <x v="6"/>
    <n v="250"/>
    <m/>
  </r>
  <r>
    <x v="10"/>
    <s v="Perth"/>
    <s v="Environmental and Sustainability Consulting"/>
    <x v="8"/>
    <n v="219"/>
    <m/>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5">
  <r>
    <x v="0"/>
    <s v="Perth Metro"/>
    <s v="Engineering Surveyor"/>
    <x v="0"/>
    <n v="150"/>
    <s v="Monday to Friday 0600-1800"/>
  </r>
  <r>
    <x v="0"/>
    <s v="Perth Metro"/>
    <s v="Engineering Surveyor"/>
    <x v="1"/>
    <n v="75"/>
    <s v="Monday to Friday 0600-1800"/>
  </r>
  <r>
    <x v="0"/>
    <s v="Perth Metro"/>
    <s v="Licensed Surveyor"/>
    <x v="2"/>
    <n v="163"/>
    <s v="Monday to Friday 0600-1800"/>
  </r>
  <r>
    <x v="0"/>
    <s v="Perth Metro"/>
    <s v="Engineering Surveyor"/>
    <x v="3"/>
    <n v="132"/>
    <s v="Monday to Friday 0600-1800"/>
  </r>
  <r>
    <x v="0"/>
    <s v="Perth Metro"/>
    <s v="Draftsperson"/>
    <x v="4"/>
    <n v="113.5"/>
    <s v="Monday to Friday 0600-1800"/>
  </r>
  <r>
    <x v="0"/>
    <s v="Wheatbelt"/>
    <s v="Engineering Surveyor"/>
    <x v="0"/>
    <n v="180"/>
    <s v="Monday to Friday 0600-1800 (includes Accommodation and meals.)"/>
  </r>
  <r>
    <x v="0"/>
    <s v="Wheatbelt"/>
    <s v="Engineering Surveyor"/>
    <x v="1"/>
    <n v="105"/>
    <s v="Monday to Friday 0600-1800 (includes Accommodation and meals)"/>
  </r>
  <r>
    <x v="0"/>
    <s v="Wheatbelt"/>
    <s v="Licensed Surveyor"/>
    <x v="2"/>
    <n v="190"/>
    <s v="Monday to Friday 0600-1800 (includes Accommodation and meals)"/>
  </r>
  <r>
    <x v="0"/>
    <s v="Wheatbelt"/>
    <s v="Engineering Surveyor"/>
    <x v="3"/>
    <n v="120"/>
    <s v="Monday to Friday 0600-1800 (includes Accommodation and meals)"/>
  </r>
  <r>
    <x v="1"/>
    <s v="Perth Metro"/>
    <s v="Overall Land Surveying Senior Project Management "/>
    <x v="5"/>
    <n v="220"/>
    <s v="Overall Project / Contract Manager - Perth Based"/>
  </r>
  <r>
    <x v="1"/>
    <s v="Perth Metro"/>
    <s v="Licensed Surveyor"/>
    <x v="2"/>
    <n v="190"/>
    <s v="Rate includes vehicle and standard surveying equipment"/>
  </r>
  <r>
    <x v="1"/>
    <s v="Perth Metro"/>
    <s v="Engineering Surveyor"/>
    <x v="2"/>
    <n v="170"/>
    <s v="Rate includes vehicle and standard surveying equipment"/>
  </r>
  <r>
    <x v="1"/>
    <s v="Perth Metro"/>
    <s v="Geospatial Specialist Surveyor"/>
    <x v="2"/>
    <n v="170"/>
    <s v="Terrestrial or Mobile Laser Scanning, UAV/Drone, Aerial Lidar - rate included vehicle, but excludes the rate of the specialist equipment listed seperately"/>
  </r>
  <r>
    <x v="1"/>
    <s v="Perth Metro"/>
    <s v="Survey Assistant"/>
    <x v="1"/>
    <n v="100"/>
    <s v="To assist the Licensed or Engineering Surveyor in fieldwork "/>
  </r>
  <r>
    <x v="1"/>
    <s v="Perth Metro"/>
    <s v="Draftsperson"/>
    <x v="4"/>
    <n v="150"/>
    <s v="Drafting of traditional feature survey and cadastral plans - Perth Based"/>
  </r>
  <r>
    <x v="1"/>
    <s v="Perth Metro"/>
    <s v="Cad/Data/Design Model Processor"/>
    <x v="2"/>
    <n v="165"/>
    <s v="Geospatial data processing, feature extraction and preparation of Geospatial Data deliverables"/>
  </r>
  <r>
    <x v="1"/>
    <s v="Perth Metro"/>
    <s v="Terrestrial Laser Scanner - RTC360 or P40 or similar"/>
    <x v="1"/>
    <n v="56.25"/>
    <s v="Day rate hire $450+GST/day - hourly rate based on standard 8 hr day"/>
  </r>
  <r>
    <x v="1"/>
    <s v="Perth Metro"/>
    <s v="RPAS Multirotor with RTK enhanced positioning"/>
    <x v="1"/>
    <n v="106.25"/>
    <s v="Day rate hire $850+GST/day - hourly rate based on standard 8 hr day"/>
  </r>
  <r>
    <x v="1"/>
    <s v="Perth Metro"/>
    <s v="Riegl Mini-Vux3 + Sony A6000 Camera"/>
    <x v="1"/>
    <n v="150"/>
    <s v="Day rate hire $1,200+GST/day - hourly rate based on standard 8 hr day"/>
  </r>
  <r>
    <x v="1"/>
    <s v="Perth Metro"/>
    <s v="Reigl VMX-2HA (Dual head MLS scanner)"/>
    <x v="1"/>
    <n v="562.5"/>
    <s v="Dual head Mobile Laser Scanner - Day rate hire $4,500+GST/day - hourly rate based on standard 8 hr day"/>
  </r>
  <r>
    <x v="1"/>
    <s v="Perth Metro"/>
    <s v="Vehicle rate / km"/>
    <x v="1"/>
    <m/>
    <s v="Vehicle km rate $1.50/km + GST"/>
  </r>
  <r>
    <x v="1"/>
    <s v="Perth Metro"/>
    <s v="Outlays / Consumables"/>
    <x v="1"/>
    <m/>
    <s v="Cost + 20% for all consumables and outlays , including but not limited to Landgate Search and lodgement fees, pegs, stakes and other survey materials; inductions; medicals; police clearances etc"/>
  </r>
  <r>
    <x v="1"/>
    <s v="Rest of WA (outside Perth Metro)"/>
    <s v="Overall Land Surveying Senior Project Management "/>
    <x v="5"/>
    <n v="220"/>
    <s v="Overall Project / Contract Manager - Perth Based"/>
  </r>
  <r>
    <x v="1"/>
    <s v="Rest of WA (outside Perth Metro)"/>
    <s v="Licensed Surveyor"/>
    <x v="2"/>
    <n v="220"/>
    <s v="Rate includes vehicle and standard surveying equipment"/>
  </r>
  <r>
    <x v="1"/>
    <s v="Rest of WA (outside Perth Metro)"/>
    <s v="Engineering Surveyor"/>
    <x v="2"/>
    <n v="190"/>
    <s v="Rate includes vehicle and standard surveying equipment"/>
  </r>
  <r>
    <x v="1"/>
    <s v="Rest of WA (outside Perth Metro)"/>
    <s v="Geospatial Specialist Surveyor"/>
    <x v="2"/>
    <n v="190"/>
    <s v="Terrestrial or Mobile Laser Scanning, UAV/Drone, Aerial Lidar - rate included vehicle, but excludes the rate of the specialist equipment listed seperately"/>
  </r>
  <r>
    <x v="1"/>
    <s v="Rest of WA (outside Perth Metro)"/>
    <s v="Survey Assistant"/>
    <x v="1"/>
    <n v="130"/>
    <s v="To assist the Licensed or Engineering Surveyor in fieldwork "/>
  </r>
  <r>
    <x v="1"/>
    <s v="Rest of WA (outside Perth Metro)"/>
    <s v="Draftsperson"/>
    <x v="4"/>
    <n v="150"/>
    <s v="Drafting of traditional feature survey and cadastral plans - Perth Based"/>
  </r>
  <r>
    <x v="1"/>
    <s v="Rest of WA (outside Perth Metro)"/>
    <s v="Cad/Data/Design Model Processor"/>
    <x v="2"/>
    <n v="165"/>
    <s v="Geospatial data processing, feature extraction and preparation of Geospatial Data deliverables"/>
  </r>
  <r>
    <x v="1"/>
    <s v="Rest of WA (outside Perth Metro)"/>
    <s v="Terrestrial Laser Scanner - RTC360 or P40 or similar"/>
    <x v="1"/>
    <n v="56.25"/>
    <s v="Day rate hire $450+GST/day - hourly rate based on standard 8 hr day"/>
  </r>
  <r>
    <x v="1"/>
    <s v="Rest of WA (outside Perth Metro)"/>
    <s v="RPAS Multirotor with RTK enhanced positioning"/>
    <x v="1"/>
    <n v="106.25"/>
    <s v="Day rate hire $850+GST/day - hourly rate based on standard 8 hr day"/>
  </r>
  <r>
    <x v="1"/>
    <s v="Rest of WA (outside Perth Metro)"/>
    <s v="Riegl Mini-Vux3 + Sony A6000 Camera"/>
    <x v="1"/>
    <n v="150"/>
    <s v="Day rate hire $1,200+GST/day - hourly rate based on standard 8 hr day"/>
  </r>
  <r>
    <x v="1"/>
    <s v="Rest of WA (outside Perth Metro)"/>
    <s v="Reigl VMX-2HA (Dual head MLS scanner)"/>
    <x v="1"/>
    <n v="562.5"/>
    <s v="Dual head Mobile Laser Scanner - Day rate hire $4,500+GST/day - hourly rate based on standard 8 hr day"/>
  </r>
  <r>
    <x v="1"/>
    <s v="Rest of WA (outside Perth Metro)"/>
    <s v="Vehicle rate / km"/>
    <x v="1"/>
    <m/>
    <s v="Vehicle km rate $1.80/km + GST"/>
  </r>
  <r>
    <x v="1"/>
    <s v="Rest of WA (outside Perth Metro)"/>
    <s v="Vehicle - 4WD (Hire)"/>
    <x v="1"/>
    <m/>
    <s v="4WD Vehicle Hire - $300/day + GST"/>
  </r>
  <r>
    <x v="1"/>
    <s v="Rest of WA (outside Perth Metro)"/>
    <s v="Flights, Accomodation and Meals"/>
    <x v="1"/>
    <m/>
    <s v="Cost + 20% for all flights, accomodation and meals"/>
  </r>
  <r>
    <x v="1"/>
    <s v="Rest of WA (outside Perth Metro)"/>
    <s v="Outlays / Consumables"/>
    <x v="1"/>
    <m/>
    <s v="Cost + 20% + GST, for all consumables and outlays , including but not limited to Freight, Landgate Search and lodgement fees, pegs, stakes and other survey materials; inductions; medicals; police clearances etc"/>
  </r>
  <r>
    <x v="1"/>
    <s v="Whole of Western Australia"/>
    <s v="Helicopter Hire"/>
    <x v="1"/>
    <m/>
    <s v="Cost + 20% + GST "/>
  </r>
  <r>
    <x v="1"/>
    <m/>
    <m/>
    <x v="6"/>
    <m/>
    <s v="Note: "/>
  </r>
  <r>
    <x v="1"/>
    <m/>
    <m/>
    <x v="6"/>
    <m/>
    <s v="Schedule of rates based on working week days Monday to Friday 7am to 5pm."/>
  </r>
  <r>
    <x v="1"/>
    <m/>
    <m/>
    <x v="6"/>
    <m/>
    <s v="Weekday nightshift work will be calculated at 1.4x the schedule of rates (for Land Surveying Staff Only)"/>
  </r>
  <r>
    <x v="1"/>
    <m/>
    <m/>
    <x v="6"/>
    <m/>
    <s v="Weekends (Saturday &amp; Sunday) day and night shifts will be calculated at 1.7x the schedule of rates (for Land Surveying Staff Only)"/>
  </r>
  <r>
    <x v="1"/>
    <m/>
    <m/>
    <x v="6"/>
    <m/>
    <s v="Public Holidays will be calculated at 2x the schedule of rates (for Land Surveying Staff Only)"/>
  </r>
  <r>
    <x v="2"/>
    <s v="WA - all regions"/>
    <s v="Project manager"/>
    <x v="0"/>
    <n v="245"/>
    <m/>
  </r>
  <r>
    <x v="2"/>
    <s v="WA - all regions"/>
    <s v="Licensed Surveyor"/>
    <x v="0"/>
    <n v="220"/>
    <m/>
  </r>
  <r>
    <x v="2"/>
    <s v="WA - all regions"/>
    <s v="Engineering Surveyor"/>
    <x v="2"/>
    <n v="195"/>
    <m/>
  </r>
  <r>
    <x v="2"/>
    <s v="WA - all regions"/>
    <s v="Office Processor"/>
    <x v="2"/>
    <n v="195"/>
    <m/>
  </r>
  <r>
    <x v="2"/>
    <s v="WA - all regions"/>
    <s v="Survey  Assistant"/>
    <x v="1"/>
    <n v="105"/>
    <m/>
  </r>
  <r>
    <x v="2"/>
    <s v="WA - all regions"/>
    <s v="Cartographer"/>
    <x v="2"/>
    <n v="195"/>
    <m/>
  </r>
  <r>
    <x v="2"/>
    <s v="WA - all regions"/>
    <s v="Project Assistant"/>
    <x v="2"/>
    <n v="190"/>
    <m/>
  </r>
  <r>
    <x v="2"/>
    <s v="WA - all regions"/>
    <s v="UAV Pilot"/>
    <x v="2"/>
    <n v="195"/>
    <m/>
  </r>
  <r>
    <x v="2"/>
    <s v="WA - all regions"/>
    <s v="Utility Locate Technician"/>
    <x v="1"/>
    <n v="190"/>
    <m/>
  </r>
  <r>
    <x v="2"/>
    <s v="WA - all regions"/>
    <s v="GIS Specialist"/>
    <x v="2"/>
    <n v="195"/>
    <m/>
  </r>
  <r>
    <x v="3"/>
    <s v="Perth"/>
    <s v="Project Management / Planning / HSEQ"/>
    <x v="5"/>
    <n v="269.5"/>
    <s v="Project Management / Planning / HSEQ"/>
  </r>
  <r>
    <x v="3"/>
    <s v="Perth"/>
    <s v="Senior Locator"/>
    <x v="2"/>
    <n v="203.5"/>
    <s v="BYDA accrediated Locator "/>
  </r>
  <r>
    <x v="3"/>
    <s v="Perth"/>
    <s v="Assistant Locator/ Technician "/>
    <x v="1"/>
    <n v="170.5"/>
    <s v="RIICM202E locator "/>
  </r>
  <r>
    <x v="3"/>
    <s v="Perth"/>
    <s v="Pothole Technician"/>
    <x v="1"/>
    <n v="230.5"/>
    <s v="Technician and Vac trailer "/>
  </r>
  <r>
    <x v="3"/>
    <s v="Perth"/>
    <s v="Licensed Surveyor "/>
    <x v="0"/>
    <n v="236.5"/>
    <s v="Licensed Cadastral Surveyor"/>
  </r>
  <r>
    <x v="3"/>
    <s v="Perth "/>
    <s v="Senior Engineering Surveyor"/>
    <x v="0"/>
    <n v="189.2"/>
    <s v="Qualified Engineering Surveyor"/>
  </r>
  <r>
    <x v="3"/>
    <s v="Perth"/>
    <s v="Engineering Surveyor "/>
    <x v="7"/>
    <n v="178.2"/>
    <s v="Qualified Engineering Surveyor"/>
  </r>
  <r>
    <x v="3"/>
    <s v="Perth"/>
    <s v="UAV Surveryor "/>
    <x v="2"/>
    <n v="272.3"/>
    <s v="Surveyor + UAV"/>
  </r>
  <r>
    <x v="3"/>
    <s v="Perth"/>
    <s v="TLS Surveyor "/>
    <x v="2"/>
    <n v="272.3"/>
    <s v="Surveyor + TLS"/>
  </r>
  <r>
    <x v="3"/>
    <s v="Perth"/>
    <s v="Assistant "/>
    <x v="1"/>
    <n v="138.6"/>
    <m/>
  </r>
  <r>
    <x v="3"/>
    <s v="Perth"/>
    <s v="Cadastral Draftsperson "/>
    <x v="4"/>
    <n v="193.5"/>
    <s v="Cadastral Draftsperson "/>
  </r>
  <r>
    <x v="3"/>
    <s v="Perth"/>
    <s v="Engineering Draftsperson "/>
    <x v="4"/>
    <n v="157.30000000000001"/>
    <s v="Engineering Draftsperson "/>
  </r>
  <r>
    <x v="3"/>
    <s v="Regional WA"/>
    <s v="Senior Locator"/>
    <x v="2"/>
    <n v="254.375"/>
    <s v="BYDA accrediated Locator "/>
  </r>
  <r>
    <x v="3"/>
    <s v="Regional WA"/>
    <s v="Assistant Locator/ Technician "/>
    <x v="1"/>
    <n v="213.125"/>
    <s v="RIICM202E locator "/>
  </r>
  <r>
    <x v="3"/>
    <s v="Regional WA"/>
    <s v="Pothole Technician"/>
    <x v="1"/>
    <n v="288.125"/>
    <s v="Technician and Vac trailer "/>
  </r>
  <r>
    <x v="3"/>
    <s v="Regional WA"/>
    <s v="Licensed Surveyor "/>
    <x v="0"/>
    <n v="280.5"/>
    <s v="Licensed Cadastral Surveyor"/>
  </r>
  <r>
    <x v="3"/>
    <s v="Regional WA"/>
    <s v="Senior Engineering Surveyor"/>
    <x v="0"/>
    <n v="236.5"/>
    <s v="Qualified Engineering Surveyor"/>
  </r>
  <r>
    <x v="3"/>
    <s v="Regional WA"/>
    <s v="Engineering Surveyor "/>
    <x v="7"/>
    <n v="222.75"/>
    <s v="Qualified Engineering Surveyor"/>
  </r>
  <r>
    <x v="3"/>
    <s v="Regional WA"/>
    <s v="UAV Surveryor "/>
    <x v="7"/>
    <n v="340.375"/>
    <s v="Surveyor + UAV (Unmanned Aerial Vehicle)"/>
  </r>
  <r>
    <x v="3"/>
    <s v="Regional WA"/>
    <s v="TLS Surveyor "/>
    <x v="7"/>
    <n v="340.375"/>
    <s v="Surveyor + TLS (Terrestrial Laser Scanner)"/>
  </r>
  <r>
    <x v="3"/>
    <s v="Regional WA"/>
    <s v="Assistant "/>
    <x v="1"/>
    <n v="173.25"/>
    <m/>
  </r>
  <r>
    <x v="3"/>
    <s v="Southbank, Melbourne, VIC"/>
    <s v="Town Planning"/>
    <x v="5"/>
    <n v="302.5"/>
    <m/>
  </r>
  <r>
    <x v="3"/>
    <s v="Southbank, Melbourne, VIC"/>
    <s v="Town Planning"/>
    <x v="7"/>
    <n v="280.5"/>
    <m/>
  </r>
  <r>
    <x v="3"/>
    <s v="Southbank, Melbourne, VIC"/>
    <s v="Town Planning"/>
    <x v="0"/>
    <n v="214.5"/>
    <m/>
  </r>
  <r>
    <x v="4"/>
    <s v="Kalgoorlie / Goldfields"/>
    <s v="Land Surveying"/>
    <x v="8"/>
    <n v="220"/>
    <s v="Licensed / Engineering Surveyor"/>
  </r>
  <r>
    <x v="4"/>
    <s v="Mandurah"/>
    <s v="Land Surveying"/>
    <x v="8"/>
    <n v="220"/>
    <s v="Licensed / Engineering Surveyor"/>
  </r>
  <r>
    <x v="4"/>
    <s v="Balcatta"/>
    <s v="Land Surveying"/>
    <x v="5"/>
    <n v="198"/>
    <s v="Licensed / Engineering Surveyor"/>
  </r>
  <r>
    <x v="4"/>
    <s v="Mandurah"/>
    <s v="Land Surveying"/>
    <x v="2"/>
    <n v="176"/>
    <s v="Engineering Surveyor"/>
  </r>
  <r>
    <x v="4"/>
    <s v="Balcatta"/>
    <s v="Land Surveying"/>
    <x v="2"/>
    <n v="176"/>
    <s v="Engineering Surveyor"/>
  </r>
  <r>
    <x v="4"/>
    <s v="Mandurah"/>
    <s v="Land Surveying"/>
    <x v="2"/>
    <n v="176"/>
    <s v="Engineering Surveyor"/>
  </r>
  <r>
    <x v="4"/>
    <s v="Mandurah"/>
    <s v="Land Surveying"/>
    <x v="2"/>
    <n v="176"/>
    <s v="Engineering Surveyor"/>
  </r>
  <r>
    <x v="4"/>
    <s v="Balcatta, Pilbarra"/>
    <s v="Land Surveying"/>
    <x v="2"/>
    <n v="176"/>
    <s v="Engineering Surveyor"/>
  </r>
  <r>
    <x v="4"/>
    <s v="Balcatta, Pilbarra"/>
    <s v="Land Surveying"/>
    <x v="2"/>
    <n v="176"/>
    <s v="Engineering Surveyor"/>
  </r>
  <r>
    <x v="4"/>
    <s v="Mandurah"/>
    <s v="Land Surveying"/>
    <x v="4"/>
    <n v="148.5"/>
    <m/>
  </r>
  <r>
    <x v="4"/>
    <s v="Kalgoorlie / Goldfields"/>
    <s v="Land Surveying"/>
    <x v="2"/>
    <n v="176"/>
    <s v="Engineering Surveyor"/>
  </r>
  <r>
    <x v="4"/>
    <s v="Balcatta, Kalgoorlie / Goldfields"/>
    <s v="Land Surveying"/>
    <x v="2"/>
    <n v="176"/>
    <s v="Engineering Surveyor"/>
  </r>
  <r>
    <x v="4"/>
    <s v="Mandurah"/>
    <s v="Land Surveying"/>
    <x v="1"/>
    <n v="176"/>
    <s v="Surveyor - still completing studies"/>
  </r>
  <r>
    <x v="4"/>
    <s v="Balcatta"/>
    <s v="Land Surveying"/>
    <x v="3"/>
    <n v="176"/>
    <s v="Engineering Surveyor"/>
  </r>
  <r>
    <x v="5"/>
    <s v="South-West (Bunbury)"/>
    <s v="Project Management"/>
    <x v="9"/>
    <n v="190"/>
    <m/>
  </r>
  <r>
    <x v="5"/>
    <s v="Perth"/>
    <s v="Engineering Surveying"/>
    <x v="0"/>
    <n v="160"/>
    <m/>
  </r>
  <r>
    <x v="5"/>
    <s v="Perth"/>
    <s v="Licensed Surveying"/>
    <x v="0"/>
    <n v="180"/>
    <m/>
  </r>
  <r>
    <x v="5"/>
    <s v="South-West (Bunbury)"/>
    <s v="UAV Management"/>
    <x v="9"/>
    <n v="190"/>
    <m/>
  </r>
  <r>
    <x v="5"/>
    <s v="South-West (Bunbury)"/>
    <s v="Project Administration"/>
    <x v="0"/>
    <n v="143"/>
    <m/>
  </r>
  <r>
    <x v="5"/>
    <s v="South-West (Bunbury)"/>
    <s v="Project Administration"/>
    <x v="0"/>
    <n v="143"/>
    <m/>
  </r>
  <r>
    <x v="5"/>
    <s v="South-West (Bunbury)"/>
    <s v="Licensed Surveying"/>
    <x v="0"/>
    <n v="180"/>
    <m/>
  </r>
  <r>
    <x v="5"/>
    <s v="South-West (Bunbury)"/>
    <s v="Licensed Surveying"/>
    <x v="0"/>
    <n v="180"/>
    <m/>
  </r>
  <r>
    <x v="5"/>
    <s v="South-West (Bunbury)"/>
    <s v="Engineering Surveying"/>
    <x v="2"/>
    <n v="160"/>
    <m/>
  </r>
  <r>
    <x v="5"/>
    <s v="South-West (Bunbury)"/>
    <s v="Assisting Surveyor"/>
    <x v="1"/>
    <n v="77"/>
    <m/>
  </r>
  <r>
    <x v="5"/>
    <s v="South-West (Bunbury)"/>
    <s v="Survey Drafting"/>
    <x v="4"/>
    <n v="165"/>
    <m/>
  </r>
  <r>
    <x v="6"/>
    <s v="Perth"/>
    <s v="Management"/>
    <x v="5"/>
    <n v="220"/>
    <s v="Licensed Surveyor - Senior Manager"/>
  </r>
  <r>
    <x v="6"/>
    <s v="Perth"/>
    <s v="Field Survey"/>
    <x v="0"/>
    <n v="176"/>
    <s v="Licensed Surveyor - Senior"/>
  </r>
  <r>
    <x v="6"/>
    <s v="Perth"/>
    <s v="Field Survey"/>
    <x v="2"/>
    <n v="165"/>
    <s v="Licensed Surveyor "/>
  </r>
  <r>
    <x v="6"/>
    <s v="Perth"/>
    <s v="Field Survey"/>
    <x v="2"/>
    <n v="155"/>
    <s v="Engineering Surveyor - Senior"/>
  </r>
  <r>
    <x v="6"/>
    <s v="Perth"/>
    <s v="Field Survey"/>
    <x v="2"/>
    <n v="155"/>
    <s v="Graduate Surveyor - Training Agreement with LSLB"/>
  </r>
  <r>
    <x v="6"/>
    <s v="Perth"/>
    <s v="Laser Scanning"/>
    <x v="2"/>
    <n v="176"/>
    <s v="Laser Scanner Specialist"/>
  </r>
  <r>
    <x v="6"/>
    <s v="Dunsborough"/>
    <s v="Management/Field Survey"/>
    <x v="0"/>
    <n v="198"/>
    <s v="Licensed Surveyor - Senior"/>
  </r>
  <r>
    <x v="6"/>
    <s v="Dunsborough"/>
    <s v="Field Survey"/>
    <x v="2"/>
    <n v="165"/>
    <s v="Licensed Surveyor"/>
  </r>
  <r>
    <x v="6"/>
    <s v="Dunsborough"/>
    <s v="Drone/Aerial Surveys incl equip"/>
    <x v="2"/>
    <n v="242"/>
    <s v="Chief Remote Pilot including drone"/>
  </r>
  <r>
    <x v="7"/>
    <s v="Perth Metro"/>
    <s v="Land Surveying and/or           Feature Surveying"/>
    <x v="1"/>
    <n v="120"/>
    <s v="In-office rate"/>
  </r>
  <r>
    <x v="7"/>
    <s v="Perth Metro"/>
    <s v="Land Surveying and/or           Feature Surveying"/>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170"/>
    <s v="In-office rate"/>
  </r>
  <r>
    <x v="7"/>
    <s v="Perth Metro"/>
    <s v="Land Surveying and/or           Feature Surveying"/>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00"/>
    <s v="In-office rate"/>
  </r>
  <r>
    <x v="7"/>
    <s v="Perth Metro"/>
    <s v="Land Surveying and/or           Feature Surveying"/>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230"/>
    <s v="In-office rate"/>
  </r>
  <r>
    <x v="7"/>
    <s v="Perth Metro"/>
    <s v="Land Surveying and/or           Feature Surveying"/>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265"/>
    <s v="In-office rate"/>
  </r>
  <r>
    <x v="7"/>
    <s v="Perth Metro"/>
    <s v="Land Surveying and/or           Feature Surveying"/>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265"/>
    <s v="In-office rate"/>
  </r>
  <r>
    <x v="7"/>
    <s v="Perth Metro"/>
    <s v="Land Surveying and/or           Feature Surveying"/>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Underground Services"/>
    <x v="1"/>
    <n v="120"/>
    <s v="In-office rate"/>
  </r>
  <r>
    <x v="7"/>
    <s v="Perth Metro"/>
    <s v="Underground Services"/>
    <x v="1"/>
    <n v="17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2"/>
    <n v="170"/>
    <s v="In-office rate"/>
  </r>
  <r>
    <x v="7"/>
    <s v="Perth Metro"/>
    <s v="Underground Services"/>
    <x v="2"/>
    <n v="22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0"/>
    <n v="200"/>
    <s v="In-office rate"/>
  </r>
  <r>
    <x v="7"/>
    <s v="Perth Metro"/>
    <s v="Underground Services"/>
    <x v="0"/>
    <n v="25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7"/>
    <n v="230"/>
    <s v="In-office rate"/>
  </r>
  <r>
    <x v="7"/>
    <s v="Perth Metro"/>
    <s v="Underground Services"/>
    <x v="7"/>
    <n v="28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9"/>
    <n v="265"/>
    <s v="In-office rate"/>
  </r>
  <r>
    <x v="7"/>
    <s v="Perth Metro"/>
    <s v="Underground Services"/>
    <x v="9"/>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5"/>
    <n v="265"/>
    <s v="In-office rate"/>
  </r>
  <r>
    <x v="7"/>
    <s v="Perth Metro"/>
    <s v="Underground Services"/>
    <x v="5"/>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Drone Surveys"/>
    <x v="1"/>
    <n v="120"/>
    <s v="In-office rate (Drones not operated by Technicians)"/>
  </r>
  <r>
    <x v="7"/>
    <s v="Perth Metro"/>
    <s v="Drone Surveys"/>
    <x v="2"/>
    <n v="170"/>
    <s v="In-office rate"/>
  </r>
  <r>
    <x v="7"/>
    <s v="Perth Metro"/>
    <s v="Drone Surveys"/>
    <x v="2"/>
    <n v="25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0"/>
    <n v="200"/>
    <s v="In-office rate"/>
  </r>
  <r>
    <x v="7"/>
    <s v="Perth Metro"/>
    <s v="Drone Surveys"/>
    <x v="0"/>
    <n v="28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7"/>
    <n v="230"/>
    <s v="In-office rate"/>
  </r>
  <r>
    <x v="7"/>
    <s v="Perth Metro"/>
    <s v="Drone Surveys"/>
    <x v="7"/>
    <n v="31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9"/>
    <n v="265"/>
    <s v="In-office rate"/>
  </r>
  <r>
    <x v="7"/>
    <s v="Perth Metro"/>
    <s v="Drone Surveys"/>
    <x v="9"/>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5"/>
    <n v="265"/>
    <s v="In-office rate"/>
  </r>
  <r>
    <x v="7"/>
    <s v="Perth Metro"/>
    <s v="Drone Surveys"/>
    <x v="5"/>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3D Imaging of Contours"/>
    <x v="1"/>
    <n v="120"/>
    <s v="In-office rate"/>
  </r>
  <r>
    <x v="7"/>
    <s v="Perth Metro"/>
    <s v="3D Imaging of Contour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170"/>
    <s v="In-office rate"/>
  </r>
  <r>
    <x v="7"/>
    <s v="Perth Metro"/>
    <s v="3D Imaging of Contour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00"/>
    <s v="In-office rate"/>
  </r>
  <r>
    <x v="7"/>
    <s v="Perth Metro"/>
    <s v="3D Imaging of Contour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230"/>
    <s v="In-office rate"/>
  </r>
  <r>
    <x v="7"/>
    <s v="Perth Metro"/>
    <s v="3D Imaging of Contour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265"/>
    <s v="In-office rate"/>
  </r>
  <r>
    <x v="7"/>
    <s v="Perth Metro"/>
    <s v="3D Imaging of Contour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265"/>
    <s v="In-office rate"/>
  </r>
  <r>
    <x v="7"/>
    <s v="Perth Metro"/>
    <s v="3D Imaging of Contour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7"/>
    <n v="230"/>
    <s v="In-office rate"/>
  </r>
  <r>
    <x v="7"/>
    <s v="Perth Metro"/>
    <s v="Subdivisions and Easements  "/>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9"/>
    <n v="265"/>
    <s v="In-office rate"/>
  </r>
  <r>
    <x v="7"/>
    <s v="Perth Metro"/>
    <s v="Subdivisions and Easements  "/>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5"/>
    <n v="265"/>
    <s v="In-office rate"/>
  </r>
  <r>
    <x v="7"/>
    <s v="Perth Metro"/>
    <s v="Subdivisions and Easements  "/>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120"/>
    <s v="In-office rate"/>
  </r>
  <r>
    <x v="7"/>
    <s v="Perth Metro"/>
    <s v="Building Survey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170"/>
    <s v="In-office rate"/>
  </r>
  <r>
    <x v="7"/>
    <s v="Perth Metro"/>
    <s v="Building Survey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00"/>
    <s v="In-office rate"/>
  </r>
  <r>
    <x v="7"/>
    <s v="Perth Metro"/>
    <s v="Building Survey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230"/>
    <s v="In-office rate"/>
  </r>
  <r>
    <x v="7"/>
    <s v="Perth Metro"/>
    <s v="Building Survey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265"/>
    <s v="In-office rate"/>
  </r>
  <r>
    <x v="7"/>
    <s v="Perth Metro"/>
    <s v="Building Survey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265"/>
    <s v="In-office rate"/>
  </r>
  <r>
    <x v="7"/>
    <s v="Perth Metro"/>
    <s v="Building Survey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8"/>
    <s v="Geraldton - Midwest &amp; Gascoyne"/>
    <s v="Project Management"/>
    <x v="8"/>
    <n v="198"/>
    <m/>
  </r>
  <r>
    <x v="8"/>
    <s v="Geraldton - Midwest &amp; Gascoyne"/>
    <s v="Licensed Surveyor - Field"/>
    <x v="0"/>
    <n v="198"/>
    <m/>
  </r>
  <r>
    <x v="8"/>
    <s v="Geraldton - Midwest &amp; Gascoyne"/>
    <s v="Licensed Surveyor - Office"/>
    <x v="0"/>
    <n v="181.5"/>
    <m/>
  </r>
  <r>
    <x v="8"/>
    <s v="Geraldton - Midwest &amp; Gascoyne"/>
    <s v="Engineering Surveyor - Field"/>
    <x v="10"/>
    <n v="187"/>
    <m/>
  </r>
  <r>
    <x v="8"/>
    <s v="Geraldton - Midwest &amp; Gascoyne"/>
    <s v="Engineering Surveyor - Office"/>
    <x v="10"/>
    <n v="170.5"/>
    <m/>
  </r>
  <r>
    <x v="8"/>
    <s v="Geraldton - Midwest &amp; Gascoyne"/>
    <s v="Survey Assistant"/>
    <x v="1"/>
    <n v="77"/>
    <m/>
  </r>
  <r>
    <x v="8"/>
    <s v="Geraldton - Midwest &amp; Gascoyne"/>
    <s v="RePL / UAV Pilot"/>
    <x v="10"/>
    <n v="187"/>
    <m/>
  </r>
  <r>
    <x v="8"/>
    <s v="Geraldton - Midwest &amp; Gascoyne"/>
    <s v="Drafting"/>
    <x v="2"/>
    <n v="165"/>
    <m/>
  </r>
  <r>
    <x v="8"/>
    <s v="Geraldton - Midwest &amp; Gascoyne"/>
    <s v="Travel - single surveyor"/>
    <x v="10"/>
    <n v="165"/>
    <m/>
  </r>
  <r>
    <x v="8"/>
    <s v="Geraldton - Midwest &amp; Gascoyne"/>
    <s v="Travel - survey party"/>
    <x v="10"/>
    <n v="220"/>
    <m/>
  </r>
  <r>
    <x v="8"/>
    <s v="Geraldton - Midwest &amp; Gascoyne"/>
    <s v="Accommodation &amp; Meals"/>
    <x v="10"/>
    <m/>
    <s v="$260 per person / day A$ incl. GST"/>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s v="Perth, WA"/>
    <s v="Environmental Services - Contaminated Land Management"/>
    <x v="0"/>
    <n v="381"/>
    <s v="Titled as Senior Principal within JBS&amp;G structure"/>
  </r>
  <r>
    <x v="0"/>
    <s v="Perth, WA"/>
    <s v="Environmental Services - Contaminated Land Management"/>
    <x v="1"/>
    <n v="327"/>
    <m/>
  </r>
  <r>
    <x v="0"/>
    <s v="Perth, WA"/>
    <s v="Environmental Services - Contaminated Land Management"/>
    <x v="2"/>
    <n v="257"/>
    <m/>
  </r>
  <r>
    <x v="0"/>
    <s v="Perth, WA"/>
    <s v="Environmental Services - Contaminated Land Management"/>
    <x v="3"/>
    <n v="223"/>
    <s v="Titled as Senior Environmental Consultant within JBS&amp;G structure"/>
  </r>
  <r>
    <x v="0"/>
    <s v="Perth, WA"/>
    <s v="Environmental Services - Contaminated Land Management"/>
    <x v="4"/>
    <n v="193"/>
    <s v="Titled as Environmental Consultant within JBS&amp;G structure"/>
  </r>
  <r>
    <x v="0"/>
    <s v="Perth, WA"/>
    <s v="Environmental Services - Contaminated Land Management"/>
    <x v="5"/>
    <n v="178"/>
    <s v="Titled as Project Consultant within JBS&amp;G structure"/>
  </r>
  <r>
    <x v="0"/>
    <s v="Perth, WA"/>
    <s v="Environmental Services - Contaminated Land Management"/>
    <x v="6"/>
    <n v="168"/>
    <s v="Titled as Project Scientist within JBS&amp;G structure"/>
  </r>
  <r>
    <x v="0"/>
    <s v="Perth, WA"/>
    <s v="Environmental Services - Contaminated Land Management"/>
    <x v="7"/>
    <n v="173"/>
    <m/>
  </r>
  <r>
    <x v="1"/>
    <s v="Perth Metro"/>
    <s v="Contaminated Sites / Acid Sulfate Soils / Waste Management"/>
    <x v="8"/>
    <n v="360"/>
    <s v="Brad Dermody"/>
  </r>
  <r>
    <x v="1"/>
    <s v="Perth Metro"/>
    <s v="Contaminated Sites / Acid Sulfate Soils / Waste Management"/>
    <x v="1"/>
    <n v="310"/>
    <s v="Steven Miller, Greg Milner, Mark Shepherd"/>
  </r>
  <r>
    <x v="1"/>
    <s v="Perth Metro"/>
    <s v="Contaminated Sites / Acid Sulfate Soils / Waste Management"/>
    <x v="2"/>
    <n v="280"/>
    <s v="Stephen Patmore"/>
  </r>
  <r>
    <x v="1"/>
    <s v="Perth Metro"/>
    <s v="Contaminated Sites / Acid Sulfate Soils / Waste Management"/>
    <x v="3"/>
    <n v="220"/>
    <s v="Tim Davies, Darko Mikic, Cherie Elder"/>
  </r>
  <r>
    <x v="1"/>
    <s v="Perth Metro"/>
    <s v="Contaminated Sites / Acid Sulfate Soils / Waste Management"/>
    <x v="4"/>
    <n v="200"/>
    <s v="Geri Pethebridge"/>
  </r>
  <r>
    <x v="1"/>
    <s v="Perth Metro"/>
    <s v="Contaminated Sites / Acid Sulfate Soils / Waste Management"/>
    <x v="5"/>
    <n v="180"/>
    <s v="Scott Duffy, Julia Schuurmans, Venkat Valluprapalli, "/>
  </r>
  <r>
    <x v="1"/>
    <s v="Perth Metro"/>
    <s v="Contaminated Sites / Acid Sulfate Soils / Waste Management"/>
    <x v="9"/>
    <n v="155"/>
    <s v="Cameron Garside"/>
  </r>
  <r>
    <x v="1"/>
    <s v="Perth Metro"/>
    <s v="Contaminated Sites / Acid Sulfate Soils / Waste Management"/>
    <x v="6"/>
    <n v="135"/>
    <s v="Shayne Pittaway"/>
  </r>
  <r>
    <x v="1"/>
    <s v="Perth Metro"/>
    <s v="Occupational Hygiene / Hazmat"/>
    <x v="8"/>
    <n v="290"/>
    <s v="Colin Outhwaite"/>
  </r>
  <r>
    <x v="1"/>
    <s v="Perth Metro"/>
    <s v="Occupational Hygiene / Hazmat / Occupational Safety"/>
    <x v="1"/>
    <n v="260"/>
    <s v="Lee Cherry"/>
  </r>
  <r>
    <x v="1"/>
    <s v="Perth Metro"/>
    <s v="Occupational Hygiene / Hazmat"/>
    <x v="2"/>
    <n v="220"/>
    <s v="Ping Liu"/>
  </r>
  <r>
    <x v="1"/>
    <s v="Perth Metro"/>
    <s v="Occupational Hygiene / Hazmat"/>
    <x v="3"/>
    <n v="200"/>
    <s v="Vacant"/>
  </r>
  <r>
    <x v="1"/>
    <s v="Perth Metro"/>
    <s v="Occupational Hygiene / Hazmat"/>
    <x v="5"/>
    <n v="180"/>
    <s v="Joshua Barret"/>
  </r>
  <r>
    <x v="1"/>
    <s v="Perth Metro"/>
    <s v="Occupational Hygiene / Hazmat"/>
    <x v="6"/>
    <n v="160"/>
    <s v="Vacant"/>
  </r>
  <r>
    <x v="1"/>
    <s v="Perth Metro"/>
    <s v="Ecology (Flora, Vegetation and Flora)"/>
    <x v="1"/>
    <n v="250"/>
    <s v="Brett Neasham, Melanie Price, Paul Zuvela"/>
  </r>
  <r>
    <x v="1"/>
    <s v="Albany"/>
    <s v="Ecology (Flora, Vegetation and Flora)"/>
    <x v="3"/>
    <n v="200"/>
    <s v="Dr Catherine Hall"/>
  </r>
  <r>
    <x v="1"/>
    <s v="Perth Metro"/>
    <s v="Ecology (Flora, Vegetation and Flora)"/>
    <x v="4"/>
    <n v="180"/>
    <s v="Vacant"/>
  </r>
  <r>
    <x v="1"/>
    <s v="Perth Metro"/>
    <s v="Ecology (Flora, Vegetation and Flora)"/>
    <x v="9"/>
    <n v="155"/>
    <s v="Vacant"/>
  </r>
  <r>
    <x v="1"/>
    <s v="Perth Metro / Albany"/>
    <s v="Environmental Impact Assessment &amp; Approvals"/>
    <x v="1"/>
    <n v="275"/>
    <s v="Paul Zuvela, Melanie Price, Marnie Baetge"/>
  </r>
  <r>
    <x v="1"/>
    <s v="Perth Metro"/>
    <s v="Environmental Impact Assessment &amp; Approvals"/>
    <x v="2"/>
    <n v="250"/>
    <s v="Caitlin Hewit"/>
  </r>
  <r>
    <x v="1"/>
    <s v="Perth Metro"/>
    <s v="Environmental Impact Assessment &amp; Approvals"/>
    <x v="3"/>
    <n v="200"/>
    <s v="Dr Catherine Hall"/>
  </r>
  <r>
    <x v="1"/>
    <s v="Perth Metro"/>
    <s v="Environmental Impact Assessment &amp; Approvals"/>
    <x v="4"/>
    <n v="180"/>
    <s v="Sally Bishop"/>
  </r>
  <r>
    <x v="1"/>
    <s v="Perth Metro"/>
    <s v="Environmental Impact Assessment &amp; Approvals"/>
    <x v="5"/>
    <n v="165"/>
    <s v="Vacant"/>
  </r>
  <r>
    <x v="1"/>
    <s v="Perth Metro"/>
    <s v="Environmental Impact Assessment &amp; Approvals"/>
    <x v="9"/>
    <n v="155"/>
    <s v="Vacant"/>
  </r>
  <r>
    <x v="1"/>
    <s v="Perth Metro"/>
    <s v="Figure drafting for environmental services"/>
    <x v="7"/>
    <n v="150"/>
    <s v="Colin Reeves"/>
  </r>
  <r>
    <x v="2"/>
    <s v="Perth"/>
    <s v="Environmental surveys &amp; Impact Studies / Wetland studies / Flora &amp; Fauna studies / Arborist / Water Management Plan / Contamination assessment &amp; remediation"/>
    <x v="8"/>
    <n v="330"/>
    <m/>
  </r>
  <r>
    <x v="2"/>
    <s v="Perth"/>
    <s v="Environmental surveys &amp; Impact Studies / Wetland studies / Flora &amp; Fauna studies / Arborist / Water Management Plan / Contamination assessment &amp; remediation"/>
    <x v="0"/>
    <n v="275"/>
    <s v="Senior Principal"/>
  </r>
  <r>
    <x v="2"/>
    <s v="Perth"/>
    <s v="Environmental surveys &amp; Impact Studies / Wetland studies / Flora &amp; Fauna studies / Arborist / Water Management Plan / Contamination assessment &amp; remediation"/>
    <x v="1"/>
    <n v="258.5"/>
    <m/>
  </r>
  <r>
    <x v="2"/>
    <s v="Perth"/>
    <s v="Environmental surveys &amp; Impact Studies / Wetland studies / Flora &amp; Fauna studies / Arborist / Water Management Plan / Contamination assessment &amp; remediation"/>
    <x v="5"/>
    <n v="220"/>
    <s v="Licenced Asbestos Assessor"/>
  </r>
  <r>
    <x v="2"/>
    <s v="Perth"/>
    <s v="Environmental surveys &amp; Impact Studies / Wetland studies / Flora &amp; Fauna studies / Arborist / Water Management Plan / Contamination assessment &amp; remediation"/>
    <x v="3"/>
    <n v="220"/>
    <m/>
  </r>
  <r>
    <x v="2"/>
    <s v="Perth"/>
    <s v="Environmental surveys &amp; Impact Studies / Wetland studies / Flora &amp; Fauna studies / Arborist / Water Management Plan / Contamination assessment &amp; remediation"/>
    <x v="7"/>
    <n v="209"/>
    <s v="Principal GIS "/>
  </r>
  <r>
    <x v="2"/>
    <s v="Perth"/>
    <s v="Environmental surveys &amp; Impact Studies / Wetland studies / Flora &amp; Fauna studies / Arborist / Water Management Plan / Contamination assessment &amp; remediation"/>
    <x v="4"/>
    <n v="181.5"/>
    <m/>
  </r>
  <r>
    <x v="2"/>
    <s v="Perth"/>
    <s v="Environmental surveys &amp; Impact Studies / Wetland studies / Flora &amp; Fauna studies / Arborist / Water Management Plan / Contamination assessment &amp; remediation"/>
    <x v="9"/>
    <n v="159.5"/>
    <m/>
  </r>
  <r>
    <x v="2"/>
    <s v="Perth"/>
    <s v="Environmental surveys &amp; Impact Studies / Wetland studies / Flora &amp; Fauna studies / Arborist / Water Management Plan / Contamination assessment &amp; remediation"/>
    <x v="6"/>
    <n v="148.5"/>
    <s v="Field Technician"/>
  </r>
  <r>
    <x v="3"/>
    <s v="All"/>
    <s v="Environmental Services"/>
    <x v="8"/>
    <n v="407"/>
    <s v="Director"/>
  </r>
  <r>
    <x v="3"/>
    <s v="All"/>
    <s v="Environmental Services"/>
    <x v="1"/>
    <n v="385"/>
    <s v="Principal (L9)"/>
  </r>
  <r>
    <x v="3"/>
    <s v="All"/>
    <s v="Environmental Services"/>
    <x v="2"/>
    <n v="341"/>
    <s v="Associate (L8)"/>
  </r>
  <r>
    <x v="3"/>
    <s v="All"/>
    <s v="Environmental Services"/>
    <x v="5"/>
    <n v="308"/>
    <s v="Lead Engineer / Consultant / Manager (L7)"/>
  </r>
  <r>
    <x v="3"/>
    <s v="All"/>
    <s v="Environmental Services"/>
    <x v="3"/>
    <n v="264"/>
    <s v="Senior Engineer / Consultant / Manager / Draftsperson (L6)"/>
  </r>
  <r>
    <x v="3"/>
    <s v="All"/>
    <s v="Environmental Services"/>
    <x v="6"/>
    <n v="231"/>
    <s v="Engineer (L5)"/>
  </r>
  <r>
    <x v="3"/>
    <s v="All"/>
    <s v="Environmental Services"/>
    <x v="6"/>
    <n v="198"/>
    <s v="Engineer (L4) / Draftsperson"/>
  </r>
  <r>
    <x v="3"/>
    <s v="All"/>
    <s v="Environmental Services"/>
    <x v="9"/>
    <n v="187"/>
    <s v="Graduate (L3)"/>
  </r>
  <r>
    <x v="4"/>
    <s v="Sydney"/>
    <s v="Contaminated Land Assessment (technical review)"/>
    <x v="1"/>
    <n v="420"/>
    <s v="Nizam Ahamed"/>
  </r>
  <r>
    <x v="4"/>
    <s v="Perth"/>
    <s v="Contaminated Land Assessment (project manager)"/>
    <x v="0"/>
    <n v="350"/>
    <s v="Rob Shapland (Senior Associate)"/>
  </r>
  <r>
    <x v="4"/>
    <s v="Melbourne"/>
    <s v="Contaminated Land Assessment (technical review)"/>
    <x v="0"/>
    <n v="350"/>
    <s v="Glyn Eade (Senior Associate)"/>
  </r>
  <r>
    <x v="4"/>
    <s v="Perth"/>
    <s v="Contaminated Land Assessment (field scientist)"/>
    <x v="4"/>
    <n v="210"/>
    <s v="Mubashar Ahmed, Vanessa Harrington"/>
  </r>
  <r>
    <x v="5"/>
    <s v="Perth Metro"/>
    <s v="Environmental Services"/>
    <x v="10"/>
    <n v="470.25"/>
    <s v="AECOM Industry Director level"/>
  </r>
  <r>
    <x v="5"/>
    <s v="Perth Metro"/>
    <s v="Environmental Services"/>
    <x v="8"/>
    <n v="370.97500000000002"/>
    <s v="AECOM Technical Director level"/>
  </r>
  <r>
    <x v="5"/>
    <s v="Perth Metro"/>
    <s v="Environmental Services"/>
    <x v="11"/>
    <n v="339.625"/>
    <s v="AECOM Associate Director level"/>
  </r>
  <r>
    <x v="5"/>
    <s v="Perth Metro"/>
    <s v="Environmental Services"/>
    <x v="1"/>
    <n v="266.47500000000002"/>
    <s v="AECOM Principal level"/>
  </r>
  <r>
    <x v="5"/>
    <s v="Perth Metro"/>
    <s v="Environmental Services"/>
    <x v="3"/>
    <n v="219.45"/>
    <s v="AECOM Senior Engineer / Consultant level"/>
  </r>
  <r>
    <x v="5"/>
    <s v="Perth Metro"/>
    <s v="Environmental Services"/>
    <x v="5"/>
    <n v="182.875"/>
    <s v="For this discipline this denotes our &quot;Experienced Engineer / Consultant&quot;"/>
  </r>
  <r>
    <x v="5"/>
    <s v="Perth Metro"/>
    <s v="Environmental Services"/>
    <x v="9"/>
    <n v="156.75"/>
    <s v="AECOM Graduate Engineer/Consultant level"/>
  </r>
  <r>
    <x v="5"/>
    <s v="Perth Metro"/>
    <s v="Environmental Services"/>
    <x v="5"/>
    <n v="256.02499999999998"/>
    <s v="For this discipline this denotes our &quot;Principal Technical Officer&quot;"/>
  </r>
  <r>
    <x v="5"/>
    <s v="Perth Metro"/>
    <s v="Environmental Services"/>
    <x v="6"/>
    <n v="203.77500000000001"/>
    <s v="AECOM SeniorTechnical Officer"/>
  </r>
  <r>
    <x v="5"/>
    <s v="Perth Metro"/>
    <s v="Environmental Services"/>
    <x v="7"/>
    <n v="161.97499999999999"/>
    <s v="AECOM Technical Officer"/>
  </r>
  <r>
    <x v="6"/>
    <s v="Perth Metro"/>
    <s v="Contaminated site assessment  and Occupational Hygiene"/>
    <x v="1"/>
    <n v="368.5"/>
    <s v="P7 - * Rates - expected that P1 to P3 will complete majority site work"/>
  </r>
  <r>
    <x v="6"/>
    <s v="Perth Metro"/>
    <s v="Contaminated site assessment  and Occupational Hygiene"/>
    <x v="2"/>
    <n v="280.5"/>
    <s v="P6 - * Rates - expected that P1 to P3 will complete majority site work"/>
  </r>
  <r>
    <x v="6"/>
    <s v="Perth Metro"/>
    <s v="Contaminated site assessment  and Occupational Hygiene"/>
    <x v="3"/>
    <n v="236.5"/>
    <s v="P5 - * Rates - expected that P1 to P3 will complete majority site work"/>
  </r>
  <r>
    <x v="6"/>
    <s v="Perth Metro"/>
    <s v="Contaminated site assessment  and Occupational Hygiene"/>
    <x v="3"/>
    <n v="203.5"/>
    <s v="P4 - * Rates - expected that P1 to P3 will complete majority site work"/>
  </r>
  <r>
    <x v="6"/>
    <s v="Perth Metro"/>
    <s v="Contaminated site assessment  and Occupational Hygiene"/>
    <x v="4"/>
    <n v="176"/>
    <s v="P3 - * Rates - expected that P1 to P3 will complete majority site work"/>
  </r>
  <r>
    <x v="6"/>
    <s v="Perth Metro"/>
    <s v="Contaminated site assessment  and Occupational Hygiene"/>
    <x v="4"/>
    <n v="159.5"/>
    <s v="P2 - * Rates - expected that P1 to P3 will complete majority site work"/>
  </r>
  <r>
    <x v="6"/>
    <s v="Perth Metro"/>
    <s v="Contaminated site assessment  and Occupational Hygiene"/>
    <x v="9"/>
    <n v="143"/>
    <s v="P1 - * Rates - expected that P1 to P3 will complete majority site work"/>
  </r>
  <r>
    <x v="6"/>
    <s v="Perth Metro"/>
    <s v="Environmental Surveys, Impact Studies, Wetland Studies, Flora and Fauna Studies and Arborist Studies "/>
    <x v="0"/>
    <n v="446"/>
    <m/>
  </r>
  <r>
    <x v="6"/>
    <s v="Perth Metro"/>
    <s v="Environmental Surveys, Impact Studies, Wetland Studies, Flora and Fauna Studies and Arborist Studies "/>
    <x v="1"/>
    <n v="391"/>
    <m/>
  </r>
  <r>
    <x v="6"/>
    <s v="Perth Metro"/>
    <s v="Environmental Surveys, Impact Studies, Wetland Studies, Flora and Fauna Studies and Arborist Studies "/>
    <x v="2"/>
    <n v="347"/>
    <m/>
  </r>
  <r>
    <x v="6"/>
    <s v="Perth Metro"/>
    <s v="Environmental Surveys, Impact Studies, Wetland Studies, Flora and Fauna Studies and Arborist Studies "/>
    <x v="3"/>
    <n v="292"/>
    <m/>
  </r>
  <r>
    <x v="6"/>
    <s v="Perth Metro"/>
    <s v="Environmental Surveys, Impact Studies, Wetland Studies, Flora and Fauna Studies and Arborist Studies "/>
    <x v="4"/>
    <n v="231"/>
    <m/>
  </r>
  <r>
    <x v="6"/>
    <s v="Perth Metro"/>
    <s v="Environmental Surveys, Impact Studies, Wetland Studies, Flora and Fauna Studies and Arborist Studies "/>
    <x v="6"/>
    <n v="193"/>
    <m/>
  </r>
  <r>
    <x v="6"/>
    <s v="Perth Metro"/>
    <s v="Environmental Surveys, Impact Studies, Wetland Studies, Flora and Fauna Studies and Arborist Studies "/>
    <x v="9"/>
    <n v="165"/>
    <m/>
  </r>
  <r>
    <x v="6"/>
    <s v="Perth Metro"/>
    <s v="Environmental Surveys, Impact Studies, Wetland Studies, Flora and Fauna Studies and Arborist Studies "/>
    <x v="7"/>
    <n v="193"/>
    <m/>
  </r>
  <r>
    <x v="7"/>
    <s v="Perth Metro"/>
    <s v="Environmental Services"/>
    <x v="8"/>
    <n v="495"/>
    <s v="Principal Director, Section Director"/>
  </r>
  <r>
    <x v="7"/>
    <s v="Perth Metro"/>
    <s v="Environmental Services"/>
    <x v="0"/>
    <n v="410"/>
    <s v="Director, Technical Director"/>
  </r>
  <r>
    <x v="7"/>
    <s v="Perth Metro"/>
    <s v="Environmental Services"/>
    <x v="11"/>
    <n v="310"/>
    <s v="Associate Director, Senior Project Manager, Executive, Principal Professional, Design Manager"/>
  </r>
  <r>
    <x v="7"/>
    <s v="Perth Metro"/>
    <s v="Environmental Services"/>
    <x v="2"/>
    <n v="270"/>
    <s v="Associate, Project Manager"/>
  </r>
  <r>
    <x v="7"/>
    <s v="Perth Metro"/>
    <s v="Environmental Services"/>
    <x v="3"/>
    <n v="230"/>
    <s v="Senior Engineer, Senior Professional"/>
  </r>
  <r>
    <x v="7"/>
    <s v="Perth Metro"/>
    <s v="Environmental Services"/>
    <x v="4"/>
    <n v="200"/>
    <s v="Engineer, Professional"/>
  </r>
  <r>
    <x v="7"/>
    <s v="Perth Metro"/>
    <s v="Environmental Services"/>
    <x v="9"/>
    <n v="150"/>
    <s v="Graduate Engineer, Graduate Professional"/>
  </r>
  <r>
    <x v="8"/>
    <s v="Perth Metro"/>
    <s v="Environmental Planning &amp; Management"/>
    <x v="0"/>
    <n v="330"/>
    <s v="Jason Hick"/>
  </r>
  <r>
    <x v="8"/>
    <s v="Perth Metro"/>
    <s v="Environmental Planning &amp; Management"/>
    <x v="1"/>
    <n v="330"/>
    <s v="Adrian Vlok"/>
  </r>
  <r>
    <x v="8"/>
    <s v="Victoria Metro"/>
    <s v="Environmental Planning &amp; Management"/>
    <x v="0"/>
    <n v="324.5"/>
    <s v="Darren Cordy"/>
  </r>
  <r>
    <x v="8"/>
    <s v="Margaret River, WA"/>
    <s v="Environmental Planning &amp; Management"/>
    <x v="1"/>
    <n v="308"/>
    <s v="Kirsten Knox"/>
  </r>
  <r>
    <x v="8"/>
    <s v="Perth Metro"/>
    <s v="Heritage Consultant"/>
    <x v="1"/>
    <n v="313.5"/>
    <s v="Damien Lafrentz"/>
  </r>
  <r>
    <x v="8"/>
    <s v="Perth Metro"/>
    <s v="Bushfire Consultant"/>
    <x v="1"/>
    <n v="313.5"/>
    <s v="Anthony Rowe"/>
  </r>
  <r>
    <x v="8"/>
    <s v="Perth Metro"/>
    <s v="Environmental Planning &amp; Management"/>
    <x v="3"/>
    <n v="258.5"/>
    <s v="Toni Burbidge"/>
  </r>
  <r>
    <x v="8"/>
    <s v="Perth Metro"/>
    <s v="Environmental Planning &amp; Management"/>
    <x v="3"/>
    <n v="275"/>
    <s v="Andreas Biddiscombe"/>
  </r>
  <r>
    <x v="8"/>
    <s v="Perth Metro"/>
    <s v="Environmental Planning &amp; Management"/>
    <x v="4"/>
    <n v="220"/>
    <s v="Vanessa Pez"/>
  </r>
  <r>
    <x v="8"/>
    <s v="Perth Metro"/>
    <s v="Environmental Planning &amp; Management"/>
    <x v="4"/>
    <n v="181.5"/>
    <s v="Emma Bentley"/>
  </r>
  <r>
    <x v="8"/>
    <s v="Perth Metro"/>
    <s v="Environmental Planning &amp; Management"/>
    <x v="4"/>
    <n v="176"/>
    <s v="Connor Porter-Wilkinson"/>
  </r>
  <r>
    <x v="8"/>
    <s v="Perth Metro"/>
    <s v="Environmental Planning &amp; Management"/>
    <x v="4"/>
    <n v="192.5"/>
    <s v="Pascal Scholz"/>
  </r>
  <r>
    <x v="8"/>
    <s v="Perth Metro"/>
    <s v="Environmental Planning &amp; Management"/>
    <x v="4"/>
    <n v="170.5"/>
    <s v="Heidi Becker"/>
  </r>
  <r>
    <x v="8"/>
    <s v="Perth Metro"/>
    <s v="Environmental Planning &amp; Management"/>
    <x v="4"/>
    <n v="115.5"/>
    <s v="Donald Asaye"/>
  </r>
  <r>
    <x v="8"/>
    <s v="Perth Metro"/>
    <s v="Environmental Planning &amp; Management"/>
    <x v="9"/>
    <n v="126.5"/>
    <s v="Claire Rogers"/>
  </r>
  <r>
    <x v="8"/>
    <s v="Perth Metro"/>
    <s v="Geographic Information Systems"/>
    <x v="3"/>
    <n v="198"/>
    <s v="Georgia Reuben"/>
  </r>
  <r>
    <x v="8"/>
    <s v="Perth Metro"/>
    <s v="Geographic Information Systems"/>
    <x v="9"/>
    <n v="115.5"/>
    <s v="Christian Hayes"/>
  </r>
  <r>
    <x v="8"/>
    <s v="Perth Metro"/>
    <s v="Geographic Information Systems"/>
    <x v="5"/>
    <n v="132"/>
    <s v="Wesley Cooper"/>
  </r>
  <r>
    <x v="8"/>
    <s v="Perth Metro"/>
    <s v="Ecology"/>
    <x v="1"/>
    <n v="319"/>
    <s v="Tom Atkinson"/>
  </r>
  <r>
    <x v="8"/>
    <s v="Perth Metro"/>
    <s v="Ecology"/>
    <x v="3"/>
    <n v="275"/>
    <s v="Rachel Weber"/>
  </r>
  <r>
    <x v="8"/>
    <s v="Perth Metro"/>
    <s v="Ecology"/>
    <x v="3"/>
    <n v="214.5"/>
    <s v="Sarah Paul"/>
  </r>
  <r>
    <x v="8"/>
    <s v="Perth Metro"/>
    <s v="Ecology"/>
    <x v="4"/>
    <n v="198"/>
    <s v="Sean Moylan"/>
  </r>
  <r>
    <x v="8"/>
    <s v="Perth Metro"/>
    <s v="Ecology"/>
    <x v="4"/>
    <n v="192.5"/>
    <s v="Karri Grant"/>
  </r>
  <r>
    <x v="8"/>
    <s v="Perth Metro"/>
    <s v="Ecology"/>
    <x v="4"/>
    <n v="192.5"/>
    <s v="Melanie Schubert"/>
  </r>
  <r>
    <x v="8"/>
    <s v="Perth Metro"/>
    <s v="Ecology"/>
    <x v="4"/>
    <n v="159.5"/>
    <s v="Aiden Umbrello"/>
  </r>
  <r>
    <x v="8"/>
    <s v="Perth Metro"/>
    <s v="Ecology"/>
    <x v="4"/>
    <n v="132"/>
    <s v="Stephanie Nieto Cordoba"/>
  </r>
  <r>
    <x v="8"/>
    <s v="Perth Metro"/>
    <s v="Ecology"/>
    <x v="4"/>
    <n v="159.5"/>
    <s v="Stephanie Cullen"/>
  </r>
  <r>
    <x v="8"/>
    <s v="Perth Metro"/>
    <s v="Contaminated Lands &amp; Acid Sulfate Soils"/>
    <x v="1"/>
    <n v="324.5"/>
    <s v="Simon Gregg"/>
  </r>
  <r>
    <x v="8"/>
    <s v="Victoria Metro"/>
    <s v="Contaminated Lands &amp; Acid Sulfate Soils"/>
    <x v="1"/>
    <n v="319"/>
    <s v="Peter Oxnam"/>
  </r>
  <r>
    <x v="8"/>
    <s v="Perth Metro"/>
    <s v="Contaminated Lands &amp; Acid Sulfate Soils"/>
    <x v="1"/>
    <n v="297"/>
    <s v="Bernard Weekes"/>
  </r>
  <r>
    <x v="8"/>
    <s v="Perth Metro"/>
    <s v="Contaminated Lands &amp; Acid Sulfate Soils"/>
    <x v="3"/>
    <n v="275"/>
    <s v="Claire Stewart"/>
  </r>
  <r>
    <x v="8"/>
    <s v="Perth Metro"/>
    <s v="Contaminated Lands &amp; Acid Sulfate Soils"/>
    <x v="4"/>
    <n v="181.5"/>
    <s v="Xiao Zhang"/>
  </r>
  <r>
    <x v="8"/>
    <s v="Perth Metro"/>
    <s v="Contaminated Lands &amp; Acid Sulfate Soils"/>
    <x v="4"/>
    <n v="148.5"/>
    <s v="Jeremy Wang"/>
  </r>
  <r>
    <x v="8"/>
    <s v="Victoria Metro"/>
    <s v="Contaminated Lands &amp; Acid Sulfate Soils"/>
    <x v="4"/>
    <n v="159.5"/>
    <s v="Georgia Bayley"/>
  </r>
  <r>
    <x v="8"/>
    <s v="Perth Metro"/>
    <s v="Contaminated Lands &amp; Acid Sulfate Soils"/>
    <x v="9"/>
    <n v="132"/>
    <s v="Mangesh Botke"/>
  </r>
  <r>
    <x v="8"/>
    <s v="Perth Metro"/>
    <s v="Hydrology and Hydrogeology"/>
    <x v="1"/>
    <n v="324.5"/>
    <s v="David Coremans"/>
  </r>
  <r>
    <x v="8"/>
    <s v="Perth Metro"/>
    <s v="Hydrology and Hydrogeology"/>
    <x v="3"/>
    <n v="198"/>
    <s v="Benjamin Brash"/>
  </r>
  <r>
    <x v="8"/>
    <s v="Perth Metro"/>
    <s v="Hydrology and Hydrogeology"/>
    <x v="3"/>
    <n v="198"/>
    <s v="Johanna Boonzaaier"/>
  </r>
  <r>
    <x v="8"/>
    <s v="Perth Metro"/>
    <s v="Hydrology and Hydrogeology"/>
    <x v="4"/>
    <n v="165"/>
    <s v="Fabio Hernandez"/>
  </r>
  <r>
    <x v="8"/>
    <s v="Perth Metro"/>
    <s v="Hydrology and Hydrogeology"/>
    <x v="4"/>
    <n v="165"/>
    <s v="Jarrod Diermajer"/>
  </r>
  <r>
    <x v="8"/>
    <s v="Perth Metro"/>
    <s v="Hydrology and Hydrogeology"/>
    <x v="4"/>
    <n v="165"/>
    <s v="Daniel Ladlow"/>
  </r>
  <r>
    <x v="8"/>
    <s v="Perth Metro"/>
    <s v="Hydrology and Hydrogeology"/>
    <x v="4"/>
    <n v="165"/>
    <s v="Mark Bretnall"/>
  </r>
  <r>
    <x v="8"/>
    <s v="Victoria Metro"/>
    <s v="Hydrology and Hydrogeology"/>
    <x v="4"/>
    <n v="159.5"/>
    <s v="Alejandro Tello"/>
  </r>
  <r>
    <x v="8"/>
    <s v="Perth Metro"/>
    <s v="Hydrology and Hydrogeology"/>
    <x v="4"/>
    <n v="132"/>
    <s v="Umer Habib"/>
  </r>
  <r>
    <x v="8"/>
    <s v="Victoria Metro"/>
    <s v="Contaminated Lands &amp; Acid Sulfate Soils"/>
    <x v="9"/>
    <n v="121"/>
    <s v="Tom Griffiths"/>
  </r>
  <r>
    <x v="8"/>
    <s v="Perth Metro"/>
    <s v="Environmental Consulting"/>
    <x v="1"/>
    <n v="352"/>
    <s v="Personnel/price inclusion for future additions to consultancy team"/>
  </r>
  <r>
    <x v="8"/>
    <s v="Perth Metro"/>
    <s v="Environmental Consulting"/>
    <x v="3"/>
    <n v="286"/>
    <s v="Personnel/price inclusion for future additions to consultancy team"/>
  </r>
  <r>
    <x v="8"/>
    <s v="Perth Metro"/>
    <s v="Environmental Consulting"/>
    <x v="4"/>
    <n v="198"/>
    <s v="Personnel/price inclusion for future additions to consultancy team"/>
  </r>
  <r>
    <x v="8"/>
    <s v="Perth Metro"/>
    <s v="Environmental Consulting"/>
    <x v="4"/>
    <n v="165"/>
    <s v="Personnel/price inclusion for future additions to consultancy team"/>
  </r>
  <r>
    <x v="8"/>
    <s v="Perth Metro"/>
    <s v="Environmental Consulting"/>
    <x v="4"/>
    <n v="132"/>
    <s v="Personnel/price inclusion for future additions to consultancy team"/>
  </r>
  <r>
    <x v="8"/>
    <s v="Perth Metro"/>
    <s v="Senior Spatial Analyst"/>
    <x v="3"/>
    <n v="269.5"/>
    <s v="Personnel/price inclusion for future additions to consultancy team"/>
  </r>
  <r>
    <x v="8"/>
    <s v="Perth Metro"/>
    <s v="GIS Analyst"/>
    <x v="4"/>
    <n v="192.5"/>
    <s v="Personnel/price inclusion for future additions to consultancy team"/>
  </r>
  <r>
    <x v="8"/>
    <s v="Perth Metro"/>
    <s v="GIS Technician"/>
    <x v="4"/>
    <n v="148.5"/>
    <s v="Personnel/price inclusion for future additions to consultancy team"/>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0"/>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8"/>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0"/>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1"/>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2"/>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3"/>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4"/>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5"/>
    <n v="23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6"/>
    <n v="25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7"/>
    <n v="20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9"/>
    <n v="180"/>
    <s v="Rates agreed with other clients vary by project and are commercial in confidence so will not be provided."/>
  </r>
  <r>
    <x v="10"/>
    <s v="All Areas"/>
    <s v="Occupational Hygiene"/>
    <x v="1"/>
    <n v="240"/>
    <m/>
  </r>
  <r>
    <x v="10"/>
    <s v="All Areas"/>
    <s v="Environmental Contaminated Land"/>
    <x v="1"/>
    <n v="240"/>
    <m/>
  </r>
  <r>
    <x v="10"/>
    <s v="All Areas"/>
    <s v="Occupational Hygiene"/>
    <x v="3"/>
    <n v="190"/>
    <m/>
  </r>
  <r>
    <x v="10"/>
    <s v="All Areas"/>
    <s v="Environmental Contaminated Land"/>
    <x v="3"/>
    <n v="190"/>
    <m/>
  </r>
  <r>
    <x v="11"/>
    <s v="Perth Metro"/>
    <s v="Environmental"/>
    <x v="10"/>
    <n v="519.20000000000005"/>
    <m/>
  </r>
  <r>
    <x v="11"/>
    <s v="Perth Metro"/>
    <s v="Environmental"/>
    <x v="8"/>
    <n v="498.30000000000007"/>
    <m/>
  </r>
  <r>
    <x v="11"/>
    <s v="Perth Metro"/>
    <s v="Environmental"/>
    <x v="0"/>
    <n v="471.90000000000003"/>
    <m/>
  </r>
  <r>
    <x v="11"/>
    <s v="Perth Metro"/>
    <s v="Environmental"/>
    <x v="11"/>
    <n v="403.70000000000005"/>
    <m/>
  </r>
  <r>
    <x v="11"/>
    <s v="Perth Metro"/>
    <s v="Environmental"/>
    <x v="1"/>
    <n v="339.90000000000003"/>
    <m/>
  </r>
  <r>
    <x v="11"/>
    <s v="Perth Metro"/>
    <s v="Environmental"/>
    <x v="2"/>
    <n v="304.70000000000005"/>
    <m/>
  </r>
  <r>
    <x v="11"/>
    <s v="Perth Metro"/>
    <s v="Environmental"/>
    <x v="3"/>
    <n v="261.8"/>
    <m/>
  </r>
  <r>
    <x v="11"/>
    <s v="Perth Metro"/>
    <s v="Environmental"/>
    <x v="4"/>
    <n v="227.70000000000002"/>
    <m/>
  </r>
  <r>
    <x v="11"/>
    <s v="Perth Metro"/>
    <s v="Environmental"/>
    <x v="5"/>
    <n v="193.60000000000002"/>
    <m/>
  </r>
  <r>
    <x v="11"/>
    <s v="Perth Metro"/>
    <s v="Environmental"/>
    <x v="9"/>
    <n v="168.3"/>
    <m/>
  </r>
  <r>
    <x v="11"/>
    <s v="Perth Metro"/>
    <s v="Environmental"/>
    <x v="9"/>
    <n v="126.50000000000001"/>
    <m/>
  </r>
  <r>
    <x v="12"/>
    <s v="Perth"/>
    <s v="Environmental and Contaminated Site Assessment"/>
    <x v="8"/>
    <n v="380"/>
    <m/>
  </r>
  <r>
    <x v="12"/>
    <s v="Sydney"/>
    <s v="Environmental surveys and impact studies"/>
    <x v="11"/>
    <n v="330"/>
    <m/>
  </r>
  <r>
    <x v="12"/>
    <s v="Perth"/>
    <s v="Env and Contaminated Site Assessment"/>
    <x v="1"/>
    <n v="280"/>
    <m/>
  </r>
  <r>
    <x v="12"/>
    <s v="Sydney"/>
    <s v="Flora and Fauna Studies"/>
    <x v="3"/>
    <n v="225"/>
    <m/>
  </r>
  <r>
    <x v="12"/>
    <s v="Perth"/>
    <s v="Env and Contaminated Site Assessment, Environmental Surveys and Impact Studies"/>
    <x v="9"/>
    <n v="120"/>
    <m/>
  </r>
  <r>
    <x v="13"/>
    <s v="Dr Raj Kurup, All over Western Australia"/>
    <s v="Hydrology, soil and water management, wastewater treatment, condition assessment, drainage, sewage treatment, waste management, odour control, "/>
    <x v="10"/>
    <n v="260"/>
    <m/>
  </r>
  <r>
    <x v="13"/>
    <s v="Dr Biji Kurup, All over WA"/>
    <s v="Reviews, sustainability, carbon emission reduction, wastewater treatment, water treatment"/>
    <x v="8"/>
    <n v="233"/>
    <m/>
  </r>
  <r>
    <x v="13"/>
    <s v="Michelle North, All over WA"/>
    <s v="Approvals, document preparation,  reviews"/>
    <x v="5"/>
    <n v="233"/>
    <m/>
  </r>
  <r>
    <x v="13"/>
    <s v="All over perth"/>
    <s v="Soil investigations"/>
    <x v="5"/>
    <n v="220"/>
    <m/>
  </r>
  <r>
    <x v="13"/>
    <s v="Finlay Campbell, All over WA"/>
    <s v="Site investigation, project engineering, wastewater"/>
    <x v="9"/>
    <n v="120"/>
    <m/>
  </r>
  <r>
    <x v="14"/>
    <s v="Perth"/>
    <s v="Contaminated Sites"/>
    <x v="8"/>
    <n v="385"/>
    <m/>
  </r>
  <r>
    <x v="14"/>
    <s v="Perth"/>
    <s v="Contaminated Sites"/>
    <x v="11"/>
    <n v="330"/>
    <m/>
  </r>
  <r>
    <x v="14"/>
    <s v="Perth"/>
    <s v="Contaminated Sites"/>
    <x v="11"/>
    <n v="330"/>
    <m/>
  </r>
  <r>
    <x v="14"/>
    <s v="Perth"/>
    <s v="Contaminated Sites"/>
    <x v="1"/>
    <n v="275"/>
    <m/>
  </r>
  <r>
    <x v="14"/>
    <s v="Perth"/>
    <s v="Contaminated Sites"/>
    <x v="3"/>
    <n v="198"/>
    <m/>
  </r>
  <r>
    <x v="14"/>
    <s v="Perth"/>
    <s v="Contaminated Sites"/>
    <x v="3"/>
    <n v="198"/>
    <m/>
  </r>
  <r>
    <x v="14"/>
    <s v="Perth"/>
    <s v="Contaminated Sites"/>
    <x v="4"/>
    <n v="176"/>
    <m/>
  </r>
  <r>
    <x v="14"/>
    <s v="Perth"/>
    <s v="Contaminated Sites"/>
    <x v="9"/>
    <n v="132"/>
    <m/>
  </r>
  <r>
    <x v="14"/>
    <s v="Perth"/>
    <s v="Contaminated Sites"/>
    <x v="1"/>
    <n v="275"/>
    <m/>
  </r>
  <r>
    <x v="14"/>
    <s v="Perth"/>
    <s v="Contaminated Sites"/>
    <x v="4"/>
    <n v="154"/>
    <m/>
  </r>
  <r>
    <x v="14"/>
    <s v="Perth"/>
    <s v="Contaminated Sites"/>
    <x v="4"/>
    <n v="154"/>
    <m/>
  </r>
  <r>
    <x v="14"/>
    <s v="Perth"/>
    <s v="Contaminated Sites"/>
    <x v="4"/>
    <n v="176"/>
    <m/>
  </r>
  <r>
    <x v="14"/>
    <s v="Perth"/>
    <s v="Contaminated Sites"/>
    <x v="3"/>
    <n v="198"/>
    <m/>
  </r>
  <r>
    <x v="14"/>
    <s v="Perth"/>
    <s v="Contaminated Sites"/>
    <x v="3"/>
    <n v="198"/>
    <m/>
  </r>
  <r>
    <x v="15"/>
    <s v="Perth, WA"/>
    <s v="Enviromental Services"/>
    <x v="8"/>
    <n v="396"/>
    <s v="Director"/>
  </r>
  <r>
    <x v="15"/>
    <s v="Perth, WA"/>
    <s v="Enviromental Services"/>
    <x v="0"/>
    <n v="374"/>
    <s v="Business Leader / Group Leader (Non-Director)"/>
  </r>
  <r>
    <x v="15"/>
    <s v="Perth, WA"/>
    <s v="Enviromental Services"/>
    <x v="11"/>
    <n v="341"/>
    <s v="Associate Director"/>
  </r>
  <r>
    <x v="15"/>
    <s v="Perth, WA"/>
    <s v="Enviromental Services"/>
    <x v="1"/>
    <n v="319"/>
    <s v="Principal"/>
  </r>
  <r>
    <x v="15"/>
    <s v="Perth, WA"/>
    <s v="Enviromental Services"/>
    <x v="2"/>
    <n v="286"/>
    <s v="Associate"/>
  </r>
  <r>
    <x v="15"/>
    <s v="Perth, WA"/>
    <s v="Enviromental Services"/>
    <x v="5"/>
    <n v="264"/>
    <s v="Project Technical lead / Team Lead (Non-Associate or above)"/>
  </r>
  <r>
    <x v="15"/>
    <s v="Perth, WA"/>
    <s v="Enviromental Services"/>
    <x v="3"/>
    <n v="242"/>
    <s v="Senior Engineer / Senior Scientist / Senior Designer / BIM Lead"/>
  </r>
  <r>
    <x v="15"/>
    <s v="Perth, WA"/>
    <s v="Enviromental Services"/>
    <x v="6"/>
    <n v="209"/>
    <s v="Designer / Engineer"/>
  </r>
  <r>
    <x v="15"/>
    <s v="Perth, WA"/>
    <s v="Enviromental Services"/>
    <x v="4"/>
    <n v="187"/>
    <s v="Scientist"/>
  </r>
  <r>
    <x v="15"/>
    <s v="Perth, WA"/>
    <s v="Enviromental Services"/>
    <x v="7"/>
    <n v="165"/>
    <s v="Drafter / BIM Modeller"/>
  </r>
  <r>
    <x v="15"/>
    <s v="Perth, WA"/>
    <s v="Enviromental Services"/>
    <x v="9"/>
    <n v="132"/>
    <s v="Graduate"/>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x v="0"/>
    <s v="Perth Office"/>
    <s v="Category 13: Security Services_x000a_All services under this discipline"/>
    <x v="0"/>
    <n v="374"/>
    <s v="Director - SCG Category 1_x000a_(Craig Wright / Sharne Hesse)"/>
  </r>
  <r>
    <x v="0"/>
    <s v="Perth Office"/>
    <s v="Category 13: Security Services_x000a_All services under this discipline"/>
    <x v="1"/>
    <n v="363.00000000000006"/>
    <s v="Principal Security Consultant - SCG Category 2_x000a_(Des Doherty)"/>
  </r>
  <r>
    <x v="0"/>
    <s v="Perth Office"/>
    <s v="Category 13: Security Services_x000a_All services under this discipline"/>
    <x v="2"/>
    <n v="335.5"/>
    <s v="Senior Security Consultant Level 1 - SCG Category 3"/>
  </r>
  <r>
    <x v="0"/>
    <s v="Perth Office"/>
    <s v="Category 13: Security Services_x000a_All services under this discipline"/>
    <x v="2"/>
    <n v="324.5"/>
    <s v="Senior Security Consultant Level 2 - SCG Category 4_x000a_(Stphen Philpott / Simon Hensworth)"/>
  </r>
  <r>
    <x v="0"/>
    <s v="Perth Office"/>
    <s v="Category 13: Security Services_x000a_All services under this discipline"/>
    <x v="2"/>
    <n v="313.5"/>
    <s v="Senior Security Consultant Level 3 - SCG Category 5_x000a_"/>
  </r>
  <r>
    <x v="0"/>
    <s v="Perth Office"/>
    <s v="Category 13: Security Services_x000a_All services under this discipline"/>
    <x v="2"/>
    <n v="302.5"/>
    <s v="Senior Security Consultant Level 4 - SCG Category 6_x000a_(Mathew Taylor)"/>
  </r>
  <r>
    <x v="0"/>
    <s v="Perth Office"/>
    <s v="Category 13: Security Services_x000a_All services under this discipline"/>
    <x v="3"/>
    <n v="291.5"/>
    <s v="Security Consultant Level 1 - SCG Category 7_x000a_(Jeremy Fong / Lynset Swindlehurst / Justin Meyza)"/>
  </r>
  <r>
    <x v="0"/>
    <s v="Perth Office"/>
    <s v="Category 13: Security Services_x000a_All services under this discipline"/>
    <x v="3"/>
    <n v="269.5"/>
    <s v="Security Consultant Level 2 - SCG Category 8"/>
  </r>
  <r>
    <x v="0"/>
    <s v="Perth Office"/>
    <s v="Category 13: Security Services_x000a_All services under this discipline"/>
    <x v="3"/>
    <n v="258.5"/>
    <s v="Security Consultant Level 3 - SCG Category 9"/>
  </r>
  <r>
    <x v="0"/>
    <s v="Perth Office"/>
    <s v="Category 13: Security Services_x000a_All services under this discipline"/>
    <x v="4"/>
    <n v="231.00000000000003"/>
    <s v="Graduate - SCG Category 10"/>
  </r>
  <r>
    <x v="0"/>
    <s v="Perth Office"/>
    <s v="Category 13: Security Services_x000a_BiIM Modelling and AutoCAD Drafting"/>
    <x v="5"/>
    <n v="220.00000000000003"/>
    <s v="BIM Modeller_x000a_(Francesco Di Giglio)"/>
  </r>
  <r>
    <x v="0"/>
    <s v="Perth Office"/>
    <s v="Category 13: Security Services_x000a_All services under this discipline"/>
    <x v="5"/>
    <n v="181.50000000000003"/>
    <s v="AutoCAD Draftsperson"/>
  </r>
  <r>
    <x v="1"/>
    <s v="Perth, WA"/>
    <s v="Security Service, Electronic Security and Risk Assesment"/>
    <x v="0"/>
    <n v="396"/>
    <s v="Director"/>
  </r>
  <r>
    <x v="1"/>
    <s v="Perth, WA"/>
    <s v="Security Service, Electronic Security and Risk Assesment"/>
    <x v="6"/>
    <n v="374"/>
    <s v="Business Leader / Group Leader (Non-Director)"/>
  </r>
  <r>
    <x v="1"/>
    <s v="Perth, WA"/>
    <s v="Security Service, Electronic Security and Risk Assesment"/>
    <x v="7"/>
    <n v="341"/>
    <s v="Associate Director"/>
  </r>
  <r>
    <x v="1"/>
    <s v="Perth, WA"/>
    <s v="Security Service, Electronic Security and Risk Assesment"/>
    <x v="1"/>
    <n v="319"/>
    <s v="Principal"/>
  </r>
  <r>
    <x v="1"/>
    <s v="Perth, WA"/>
    <s v="Security Service, Electronic Security and Risk Assesment"/>
    <x v="8"/>
    <n v="286"/>
    <s v="Associate"/>
  </r>
  <r>
    <x v="1"/>
    <s v="Perth, WA"/>
    <s v="Security Service, Electronic Security and Risk Assesment"/>
    <x v="3"/>
    <n v="264"/>
    <s v="Project Technical lead (Non-Associate or above)"/>
  </r>
  <r>
    <x v="1"/>
    <s v="Perth, WA"/>
    <s v="Security Service, Electronic Security and Risk Assesment"/>
    <x v="2"/>
    <n v="242"/>
    <s v="Senior Engineer / Senior Designer / BIM Lead"/>
  </r>
  <r>
    <x v="1"/>
    <s v="Perth, WA"/>
    <s v="Security Service, Electronic Security and Risk Assesment"/>
    <x v="9"/>
    <n v="209"/>
    <s v="Designer / Engineer"/>
  </r>
  <r>
    <x v="1"/>
    <s v="Perth, WA"/>
    <s v="Security Service, Electronic Security and Risk Assesment"/>
    <x v="5"/>
    <n v="165"/>
    <s v="Drafter / BIM Modeller"/>
  </r>
  <r>
    <x v="1"/>
    <s v="Perth, WA"/>
    <s v="Security Service, Electronic Security and Risk Assesment"/>
    <x v="4"/>
    <n v="132"/>
    <s v="Graduate"/>
  </r>
  <r>
    <x v="2"/>
    <s v="All"/>
    <s v="Security Services"/>
    <x v="0"/>
    <n v="385"/>
    <s v="Director"/>
  </r>
  <r>
    <x v="2"/>
    <s v="All"/>
    <s v="Security Services"/>
    <x v="1"/>
    <n v="363"/>
    <s v="Principal (L9)"/>
  </r>
  <r>
    <x v="2"/>
    <s v="All"/>
    <s v="Security Services"/>
    <x v="8"/>
    <n v="341"/>
    <s v="Associate (L8)"/>
  </r>
  <r>
    <x v="2"/>
    <s v="All"/>
    <s v="Security Services"/>
    <x v="3"/>
    <n v="308"/>
    <s v="Lead Engineer / Consultant / Manager (L7)"/>
  </r>
  <r>
    <x v="2"/>
    <s v="All"/>
    <s v="Security Services"/>
    <x v="2"/>
    <n v="264"/>
    <s v="Senior Engineer / Consultant / Manager / Draftsperson (L6)"/>
  </r>
  <r>
    <x v="2"/>
    <s v="All"/>
    <s v="Security Services"/>
    <x v="9"/>
    <n v="231"/>
    <s v="Engineer (L5)"/>
  </r>
  <r>
    <x v="2"/>
    <s v="All"/>
    <s v="Security Services"/>
    <x v="9"/>
    <n v="198"/>
    <s v="Engineer (L4) / Draftsperson"/>
  </r>
  <r>
    <x v="2"/>
    <s v="All"/>
    <s v="Security Services"/>
    <x v="4"/>
    <n v="187"/>
    <s v="Graduate (L3)"/>
  </r>
  <r>
    <x v="3"/>
    <s v="Brisbane, Queensland"/>
    <s v="Security Consultant"/>
    <x v="10"/>
    <n v="471.90000000000003"/>
    <m/>
  </r>
  <r>
    <x v="3"/>
    <s v="Perth Metro"/>
    <s v="Security Consultant"/>
    <x v="0"/>
    <n v="403.70000000000005"/>
    <m/>
  </r>
  <r>
    <x v="3"/>
    <s v="Perth Metro"/>
    <s v="Security Consultant"/>
    <x v="8"/>
    <n v="304.70000000000005"/>
    <m/>
  </r>
  <r>
    <x v="3"/>
    <s v="Adelaide, South Australia"/>
    <s v="Security Consultant"/>
    <x v="2"/>
    <n v="261.8"/>
    <m/>
  </r>
  <r>
    <x v="4"/>
    <s v="Perth"/>
    <s v="Business case development"/>
    <x v="0"/>
    <n v="231"/>
    <m/>
  </r>
  <r>
    <x v="4"/>
    <s v="Perth"/>
    <s v="Feasibility studies"/>
    <x v="0"/>
    <n v="231"/>
    <m/>
  </r>
  <r>
    <x v="4"/>
    <s v="Perth"/>
    <s v="Design development "/>
    <x v="0"/>
    <n v="231"/>
    <m/>
  </r>
  <r>
    <x v="4"/>
    <s v="Perth"/>
    <s v="Value engineering"/>
    <x v="0"/>
    <n v="231"/>
    <m/>
  </r>
  <r>
    <x v="4"/>
    <s v="Perth"/>
    <s v="Site Vists / Inspections"/>
    <x v="0"/>
    <n v="231"/>
    <m/>
  </r>
  <r>
    <x v="4"/>
    <s v="Perth"/>
    <s v="Ad-hoc advice"/>
    <x v="0"/>
    <n v="231"/>
    <m/>
  </r>
  <r>
    <x v="4"/>
    <s v="Perth"/>
    <s v="Ad-hoc report development"/>
    <x v="0"/>
    <n v="231"/>
    <m/>
  </r>
  <r>
    <x v="4"/>
    <s v="Perth"/>
    <s v="Advisory reports"/>
    <x v="0"/>
    <n v="231"/>
    <m/>
  </r>
  <r>
    <x v="4"/>
    <s v="Perth"/>
    <s v="Contract administration"/>
    <x v="0"/>
    <n v="231"/>
    <m/>
  </r>
  <r>
    <x v="4"/>
    <s v="Perth"/>
    <s v="Business case development"/>
    <x v="3"/>
    <n v="210"/>
    <m/>
  </r>
  <r>
    <x v="4"/>
    <s v="Perth"/>
    <s v="Feasibility studies"/>
    <x v="3"/>
    <n v="210"/>
    <m/>
  </r>
  <r>
    <x v="4"/>
    <s v="Perth"/>
    <s v="Design development "/>
    <x v="3"/>
    <n v="210"/>
    <m/>
  </r>
  <r>
    <x v="4"/>
    <s v="Perth"/>
    <s v="Value engineering"/>
    <x v="3"/>
    <n v="210"/>
    <m/>
  </r>
  <r>
    <x v="4"/>
    <s v="Perth"/>
    <s v="Site Vists / Inspections"/>
    <x v="3"/>
    <n v="210"/>
    <m/>
  </r>
  <r>
    <x v="4"/>
    <s v="Perth"/>
    <s v="Ad-hoc advice"/>
    <x v="3"/>
    <n v="210"/>
    <m/>
  </r>
  <r>
    <x v="4"/>
    <s v="Perth"/>
    <s v="Ad-hoc report development"/>
    <x v="3"/>
    <n v="210"/>
    <m/>
  </r>
  <r>
    <x v="4"/>
    <s v="Perth"/>
    <s v="Advisory reports"/>
    <x v="3"/>
    <n v="210"/>
    <m/>
  </r>
  <r>
    <x v="4"/>
    <s v="Perth"/>
    <s v="Contract administration"/>
    <x v="3"/>
    <n v="210"/>
    <m/>
  </r>
  <r>
    <x v="4"/>
    <s v="Geraldton"/>
    <s v="Feasibility studies"/>
    <x v="0"/>
    <n v="231"/>
    <m/>
  </r>
  <r>
    <x v="4"/>
    <s v="Geraldton"/>
    <s v="Design development "/>
    <x v="0"/>
    <n v="231"/>
    <m/>
  </r>
  <r>
    <x v="4"/>
    <s v="Geraldton"/>
    <s v="Value engineering"/>
    <x v="0"/>
    <n v="231"/>
    <m/>
  </r>
  <r>
    <x v="4"/>
    <s v="Geraldton"/>
    <s v="Ad-hoc advice"/>
    <x v="0"/>
    <n v="231"/>
    <m/>
  </r>
  <r>
    <x v="4"/>
    <s v="Geraldton"/>
    <s v="Ad-hoc report development"/>
    <x v="0"/>
    <n v="231"/>
    <m/>
  </r>
  <r>
    <x v="4"/>
    <s v="Geraldton"/>
    <s v="Advisory reports"/>
    <x v="0"/>
    <n v="231"/>
    <m/>
  </r>
  <r>
    <x v="4"/>
    <s v="Geraldton"/>
    <s v="Contract administration"/>
    <x v="0"/>
    <n v="231"/>
    <m/>
  </r>
  <r>
    <x v="4"/>
    <s v="Geraldton"/>
    <s v="Business case development"/>
    <x v="7"/>
    <n v="220"/>
    <m/>
  </r>
  <r>
    <x v="4"/>
    <s v="Geraldton"/>
    <s v="Feasibility studies"/>
    <x v="7"/>
    <n v="220"/>
    <m/>
  </r>
  <r>
    <x v="4"/>
    <s v="Geraldton"/>
    <s v="Design development "/>
    <x v="7"/>
    <n v="220"/>
    <m/>
  </r>
  <r>
    <x v="4"/>
    <s v="Geraldton"/>
    <s v="Value engineering"/>
    <x v="7"/>
    <n v="220"/>
    <m/>
  </r>
  <r>
    <x v="4"/>
    <s v="Geraldton"/>
    <s v="Ad-hoc advice"/>
    <x v="7"/>
    <n v="220"/>
    <m/>
  </r>
  <r>
    <x v="4"/>
    <s v="Geraldton"/>
    <s v="Ad-hoc report development"/>
    <x v="7"/>
    <n v="220"/>
    <m/>
  </r>
  <r>
    <x v="4"/>
    <s v="Geraldton"/>
    <s v="Advisory reports"/>
    <x v="7"/>
    <n v="220"/>
    <m/>
  </r>
  <r>
    <x v="4"/>
    <s v="Geraldton"/>
    <s v="Contract administration"/>
    <x v="7"/>
    <n v="220"/>
    <m/>
  </r>
  <r>
    <x v="4"/>
    <s v="Geraldton"/>
    <s v="Business case development"/>
    <x v="2"/>
    <n v="203.5"/>
    <m/>
  </r>
  <r>
    <x v="4"/>
    <s v="Geraldton"/>
    <s v="Feasibility studies"/>
    <x v="2"/>
    <n v="203.5"/>
    <m/>
  </r>
  <r>
    <x v="4"/>
    <s v="Geraldton"/>
    <s v="Design development "/>
    <x v="2"/>
    <n v="203.5"/>
    <m/>
  </r>
  <r>
    <x v="4"/>
    <s v="Geraldton"/>
    <s v="Value engineering"/>
    <x v="2"/>
    <n v="203.5"/>
    <m/>
  </r>
  <r>
    <x v="4"/>
    <s v="Geraldton"/>
    <s v="Ad-hoc advice"/>
    <x v="2"/>
    <n v="203.5"/>
    <m/>
  </r>
  <r>
    <x v="4"/>
    <s v="Geraldton"/>
    <s v="Ad-hoc report development"/>
    <x v="2"/>
    <n v="203.5"/>
    <m/>
  </r>
  <r>
    <x v="4"/>
    <s v="Geraldton"/>
    <s v="Advisory reports"/>
    <x v="2"/>
    <n v="203.5"/>
    <m/>
  </r>
  <r>
    <x v="4"/>
    <s v="Geraldton"/>
    <s v="Contract administration"/>
    <x v="2"/>
    <n v="203.5"/>
    <m/>
  </r>
  <r>
    <x v="4"/>
    <s v="Geraldton"/>
    <s v="Business case development"/>
    <x v="3"/>
    <n v="198"/>
    <m/>
  </r>
  <r>
    <x v="4"/>
    <s v="Geraldton"/>
    <s v="Feasibility studies"/>
    <x v="3"/>
    <n v="198"/>
    <m/>
  </r>
  <r>
    <x v="4"/>
    <s v="Geraldton"/>
    <s v="Design development "/>
    <x v="3"/>
    <n v="198"/>
    <m/>
  </r>
  <r>
    <x v="4"/>
    <s v="Geraldton"/>
    <s v="Value engineering"/>
    <x v="3"/>
    <n v="198"/>
    <m/>
  </r>
  <r>
    <x v="4"/>
    <s v="Geraldton"/>
    <s v="Ad-hoc advice"/>
    <x v="3"/>
    <n v="198"/>
    <m/>
  </r>
  <r>
    <x v="4"/>
    <s v="Geraldton"/>
    <s v="Ad-hoc report development"/>
    <x v="3"/>
    <n v="198"/>
    <m/>
  </r>
  <r>
    <x v="4"/>
    <s v="Geraldton"/>
    <s v="Advisory reports"/>
    <x v="3"/>
    <n v="198"/>
    <m/>
  </r>
  <r>
    <x v="4"/>
    <s v="Geraldton"/>
    <s v="Contract administration"/>
    <x v="3"/>
    <n v="198"/>
    <m/>
  </r>
  <r>
    <x v="4"/>
    <s v="Geraldton"/>
    <s v="Business case development"/>
    <x v="4"/>
    <n v="148.5"/>
    <m/>
  </r>
  <r>
    <x v="4"/>
    <s v="Geraldton"/>
    <s v="Feasibility studies"/>
    <x v="4"/>
    <n v="148.5"/>
    <m/>
  </r>
  <r>
    <x v="4"/>
    <s v="Geraldton"/>
    <s v="Design development "/>
    <x v="4"/>
    <n v="148.5"/>
    <m/>
  </r>
  <r>
    <x v="4"/>
    <s v="Geraldton"/>
    <s v="Value engineering"/>
    <x v="4"/>
    <n v="148.5"/>
    <m/>
  </r>
  <r>
    <x v="4"/>
    <s v="Geraldton"/>
    <s v="Drafting services"/>
    <x v="4"/>
    <n v="148.5"/>
    <m/>
  </r>
  <r>
    <x v="4"/>
    <s v="Geraldton"/>
    <s v="Ad-hoc advice"/>
    <x v="4"/>
    <n v="148.5"/>
    <m/>
  </r>
  <r>
    <x v="4"/>
    <s v="Geraldton"/>
    <s v="Ad-hoc report development"/>
    <x v="4"/>
    <n v="148.5"/>
    <m/>
  </r>
  <r>
    <x v="4"/>
    <s v="Geraldton"/>
    <s v="Advisory reports"/>
    <x v="4"/>
    <n v="148.5"/>
    <m/>
  </r>
  <r>
    <x v="4"/>
    <s v="Geraldton"/>
    <s v="Contract administration"/>
    <x v="4"/>
    <n v="148.5"/>
    <m/>
  </r>
  <r>
    <x v="5"/>
    <s v="Australia"/>
    <s v="For the provision of services in relation to planning, design and delivery of security solutions for facilities such as, but not limited to, custodial facilities such as prisons and courts and general non-residential facilities such as schools. "/>
    <x v="1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6"/>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7"/>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8"/>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2"/>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1"/>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3"/>
    <n v="23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9"/>
    <n v="25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5"/>
    <n v="20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4"/>
    <n v="180"/>
    <s v="Rates agreed with other clients vary by project and are commercial in confidence so will not be provided."/>
  </r>
  <r>
    <x v="6"/>
    <s v="Perth Metro"/>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29"/>
    <m/>
  </r>
  <r>
    <x v="6"/>
    <s v="Regional WA"/>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79"/>
    <m/>
  </r>
  <r>
    <x v="7"/>
    <s v="National"/>
    <s v="Security Services"/>
    <x v="0"/>
    <n v="352"/>
    <s v="KBR does not have standard corporate hourly rates. Sell rates are determined on a contract by contract basis. The &quot;Corporate Hourly Rate&quot; provided has been determined by benchmarking similar projects."/>
  </r>
  <r>
    <x v="7"/>
    <s v="National"/>
    <s v="Security Services"/>
    <x v="6"/>
    <n v="308"/>
    <s v="KBR does not have standard corporate hourly rates. Sell rates are determined on a contract by contract basis. The &quot;Corporate Hourly Rate&quot; provided has been determined by benchmarking similar projects."/>
  </r>
  <r>
    <x v="7"/>
    <s v="Perth Metro"/>
    <s v="Security Services"/>
    <x v="4"/>
    <n v="154"/>
    <s v="KBR does not have standard corporate hourly rates. Sell rates are determined on a contract by contract basis. The &quot;Corporate Hourly Rate&quot; provided has been determined by benchmarking similar projects."/>
  </r>
  <r>
    <x v="8"/>
    <s v="Sydney, NSW"/>
    <s v="Security Services"/>
    <x v="1"/>
    <n v="385"/>
    <s v="Ben Hattersley "/>
  </r>
  <r>
    <x v="8"/>
    <s v="Sydney, NSW"/>
    <s v="Security Services"/>
    <x v="2"/>
    <n v="297"/>
    <s v="Daniel Rasins "/>
  </r>
  <r>
    <x v="8"/>
    <s v="Brisbane, QLD"/>
    <s v="Security Services"/>
    <x v="8"/>
    <n v="264"/>
    <s v="Edwin Masih "/>
  </r>
  <r>
    <x v="8"/>
    <s v="Sydney, NSW"/>
    <s v="Security Services"/>
    <x v="2"/>
    <n v="242"/>
    <s v="Siva Swaminathan "/>
  </r>
  <r>
    <x v="8"/>
    <s v="Sydney, NSW"/>
    <s v="Security Services"/>
    <x v="3"/>
    <n v="198"/>
    <s v="Marcus Eymael"/>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s v="Melbourne"/>
    <s v="Time Planning"/>
    <x v="0"/>
    <n v="380"/>
    <m/>
  </r>
  <r>
    <x v="0"/>
    <s v="Melbourne"/>
    <s v="Time Planning"/>
    <x v="1"/>
    <n v="330"/>
    <m/>
  </r>
  <r>
    <x v="0"/>
    <s v="Brisbane"/>
    <s v="Time Planning"/>
    <x v="2"/>
    <n v="280"/>
    <m/>
  </r>
  <r>
    <x v="0"/>
    <s v="Brisbane"/>
    <s v="Time Planning"/>
    <x v="3"/>
    <n v="225"/>
    <m/>
  </r>
  <r>
    <x v="0"/>
    <s v="Melbourne"/>
    <s v="Time Planning"/>
    <x v="3"/>
    <n v="170"/>
    <m/>
  </r>
  <r>
    <x v="1"/>
    <s v="Perth"/>
    <s v="Client Interface/ EOT claims"/>
    <x v="4"/>
    <n v="240"/>
    <m/>
  </r>
  <r>
    <x v="1"/>
    <s v="Perth"/>
    <s v="Planning, Scheduling, EOT claims"/>
    <x v="0"/>
    <n v="230"/>
    <m/>
  </r>
  <r>
    <x v="1"/>
    <s v="Perth"/>
    <s v="Planning, Scheduling, EOT claims"/>
    <x v="1"/>
    <n v="220"/>
    <m/>
  </r>
  <r>
    <x v="1"/>
    <s v="Perth"/>
    <s v="Project Management "/>
    <x v="5"/>
    <n v="200"/>
    <m/>
  </r>
  <r>
    <x v="1"/>
    <s v="Perth"/>
    <s v="Planning, Scheduling"/>
    <x v="6"/>
    <n v="180"/>
    <m/>
  </r>
  <r>
    <x v="2"/>
    <s v="Perth"/>
    <s v="Advisory"/>
    <x v="0"/>
    <n v="365"/>
    <s v="Advisor"/>
  </r>
  <r>
    <x v="2"/>
    <s v="Perth"/>
    <s v="Review and Management"/>
    <x v="5"/>
    <n v="262"/>
    <s v="Planning Manager"/>
  </r>
  <r>
    <x v="2"/>
    <s v="Perth"/>
    <s v="Review and Management"/>
    <x v="5"/>
    <n v="262"/>
    <s v="Claims Manager"/>
  </r>
  <r>
    <x v="2"/>
    <s v="Canberra"/>
    <s v="Senior Planner L2 - Delivery"/>
    <x v="7"/>
    <n v="248"/>
    <s v="Senior Planner L2"/>
  </r>
  <r>
    <x v="2"/>
    <s v="Perth"/>
    <s v="Senior Planner L2 - Delivery"/>
    <x v="7"/>
    <n v="248"/>
    <s v="Senior Planner L2"/>
  </r>
  <r>
    <x v="2"/>
    <s v="Perth"/>
    <s v="Senior Planner L1 - Delivery"/>
    <x v="3"/>
    <n v="226"/>
    <s v="Senior Planner L1"/>
  </r>
  <r>
    <x v="2"/>
    <s v="Perth"/>
    <s v="Planner - Delivery"/>
    <x v="8"/>
    <n v="185"/>
    <s v="Planner"/>
  </r>
  <r>
    <x v="2"/>
    <s v="Perth"/>
    <s v="Project Support"/>
    <x v="9"/>
    <n v="150"/>
    <s v="Planning Support"/>
  </r>
  <r>
    <x v="2"/>
    <s v="Perth"/>
    <s v="Project Administration"/>
    <x v="6"/>
    <n v="147"/>
    <s v="Project Administrators"/>
  </r>
  <r>
    <x v="2"/>
    <s v="Perth"/>
    <s v="Junior Planner "/>
    <x v="10"/>
    <n v="139"/>
    <s v="Junior Planner "/>
  </r>
  <r>
    <x v="2"/>
    <s v="Perth"/>
    <s v="Graduate Planner"/>
    <x v="11"/>
    <n v="118"/>
    <s v="Graduate Planner"/>
  </r>
  <r>
    <x v="3"/>
    <s v="Perth"/>
    <s v="Time Planning"/>
    <x v="0"/>
    <n v="440"/>
    <m/>
  </r>
  <r>
    <x v="3"/>
    <s v="Perth"/>
    <s v="Time Planning"/>
    <x v="2"/>
    <n v="330"/>
    <m/>
  </r>
  <r>
    <x v="3"/>
    <s v="Perth"/>
    <s v="Time Planning"/>
    <x v="5"/>
    <n v="242"/>
    <m/>
  </r>
  <r>
    <x v="3"/>
    <s v="Perth"/>
    <s v="Time Planning"/>
    <x v="7"/>
    <n v="198"/>
    <m/>
  </r>
  <r>
    <x v="3"/>
    <s v="Perth"/>
    <s v="Time Planning"/>
    <x v="3"/>
    <n v="165"/>
    <m/>
  </r>
  <r>
    <x v="3"/>
    <s v="Perth"/>
    <s v="Time Planning"/>
    <x v="11"/>
    <n v="121"/>
    <m/>
  </r>
  <r>
    <x v="4"/>
    <s v="Metro Perth"/>
    <s v="Expert Claim &amp; Dispute"/>
    <x v="0"/>
    <n v="446.6"/>
    <m/>
  </r>
  <r>
    <x v="4"/>
    <s v="Metro Perth"/>
    <s v="Time Planning Lead"/>
    <x v="2"/>
    <n v="336.6"/>
    <m/>
  </r>
  <r>
    <x v="4"/>
    <s v="Metro Perth"/>
    <s v="Time Planning Lead"/>
    <x v="1"/>
    <n v="324.5"/>
    <m/>
  </r>
  <r>
    <x v="4"/>
    <s v="Metro Perth"/>
    <s v="Time Planning Lead"/>
    <x v="7"/>
    <n v="313.5"/>
    <m/>
  </r>
  <r>
    <x v="4"/>
    <s v="Metro Perth"/>
    <s v="Senior Time Planner"/>
    <x v="3"/>
    <n v="282.70000000000005"/>
    <m/>
  </r>
  <r>
    <x v="4"/>
    <s v="Metro Perth"/>
    <s v="Consultant Time Planner"/>
    <x v="9"/>
    <n v="222.20000000000002"/>
    <s v="Technician is defined as Consultant."/>
  </r>
  <r>
    <x v="4"/>
    <s v="Metro Perth"/>
    <s v="Graduate Time Planner"/>
    <x v="11"/>
    <n v="181.50000000000003"/>
    <m/>
  </r>
  <r>
    <x v="5"/>
    <s v="All"/>
    <s v="Time Planning"/>
    <x v="0"/>
    <n v="407"/>
    <s v="Director"/>
  </r>
  <r>
    <x v="5"/>
    <s v="All"/>
    <s v="Time Planning"/>
    <x v="2"/>
    <n v="385"/>
    <s v="Principal (L9)"/>
  </r>
  <r>
    <x v="5"/>
    <s v="All"/>
    <s v="Time Planning"/>
    <x v="7"/>
    <n v="341"/>
    <s v="Associate (L8)"/>
  </r>
  <r>
    <x v="5"/>
    <s v="All"/>
    <s v="Time Planning"/>
    <x v="6"/>
    <n v="308"/>
    <s v="Lead Engineer / Consultant / Manager (L7)"/>
  </r>
  <r>
    <x v="5"/>
    <s v="All"/>
    <s v="Time Planning"/>
    <x v="3"/>
    <n v="264"/>
    <s v="Senior Engineer / Consultant / Manager / Draftsperson (L6)"/>
  </r>
  <r>
    <x v="5"/>
    <s v="All"/>
    <s v="Time Planning"/>
    <x v="9"/>
    <n v="231"/>
    <s v="Engineer (L5)"/>
  </r>
  <r>
    <x v="5"/>
    <s v="All"/>
    <s v="Time Planning"/>
    <x v="9"/>
    <n v="198"/>
    <s v="Engineer (L4) / Draftsperson"/>
  </r>
  <r>
    <x v="5"/>
    <s v="All"/>
    <s v="Time Planning"/>
    <x v="11"/>
    <n v="187"/>
    <s v="Graduate (L3)"/>
  </r>
  <r>
    <x v="6"/>
    <s v="Perth Metro"/>
    <s v="Time Planner"/>
    <x v="0"/>
    <n v="385"/>
    <m/>
  </r>
  <r>
    <x v="6"/>
    <s v="Perth Metro"/>
    <s v="Time Planner"/>
    <x v="2"/>
    <n v="302.5"/>
    <m/>
  </r>
  <r>
    <x v="6"/>
    <s v="Perth Metro"/>
    <s v="Time Planner"/>
    <x v="7"/>
    <n v="275"/>
    <s v="Level is equivalent to our Project Director title"/>
  </r>
  <r>
    <x v="6"/>
    <s v="Perth Metro"/>
    <s v="Time Planner"/>
    <x v="5"/>
    <n v="247.5"/>
    <s v="Level is equivalent to our Senior Project Manager title"/>
  </r>
  <r>
    <x v="6"/>
    <s v="Perth Metro"/>
    <s v="Time Planner"/>
    <x v="6"/>
    <n v="220"/>
    <s v="Level is equivalent to our Project Manager title"/>
  </r>
  <r>
    <x v="7"/>
    <s v="Perth Metro"/>
    <s v="Earthworks"/>
    <x v="6"/>
    <n v="176"/>
    <s v="Recto Galzote &amp; Khurelbaatar Tugs-Erdene"/>
  </r>
  <r>
    <x v="7"/>
    <s v="Perth Metro"/>
    <s v="Civil Structures"/>
    <x v="6"/>
    <n v="176"/>
    <s v="Recto Galzote &amp; Khurelbaatar Tugs-Erdene"/>
  </r>
  <r>
    <x v="7"/>
    <s v="Perth Metro"/>
    <s v="Mining - Non-Processing Infrastructure"/>
    <x v="6"/>
    <n v="176"/>
    <s v="Recto Galzote &amp; Khurelbaatar Tugs-Erdene"/>
  </r>
  <r>
    <x v="7"/>
    <s v="Perth Metro"/>
    <s v="Rail"/>
    <x v="6"/>
    <n v="176"/>
    <s v="Recto Galzote &amp; Khurelbaatar Tugs-Erdene"/>
  </r>
  <r>
    <x v="7"/>
    <s v="Perth Metro"/>
    <s v="Forensic/Claims Planner"/>
    <x v="5"/>
    <n v="231.00000000000003"/>
    <s v="Gilmour Chimbetete"/>
  </r>
  <r>
    <x v="7"/>
    <s v="Perth Metro"/>
    <s v="Project Controls Manager"/>
    <x v="5"/>
    <n v="231.00000000000003"/>
    <s v="Gilmour Chimbetete"/>
  </r>
  <r>
    <x v="7"/>
    <s v="Perth Metro"/>
    <s v="Earthworks"/>
    <x v="0"/>
    <n v="275"/>
    <s v="Valentine Nhunzvi"/>
  </r>
  <r>
    <x v="7"/>
    <s v="Perth Metro"/>
    <s v="Civil Structures"/>
    <x v="0"/>
    <n v="275"/>
    <s v="Valentine Nhunzvi"/>
  </r>
  <r>
    <x v="7"/>
    <s v="Perth Metro"/>
    <s v="Mining - Non-Processing Infrastructure"/>
    <x v="0"/>
    <n v="275"/>
    <s v="Valentine Nhunzvi"/>
  </r>
  <r>
    <x v="7"/>
    <s v="Perth Metro"/>
    <s v="Rail"/>
    <x v="0"/>
    <n v="275"/>
    <s v="Valentine Nhunzvi"/>
  </r>
  <r>
    <x v="7"/>
    <s v="Perth Metro"/>
    <s v="Forensic/Claims Planner"/>
    <x v="0"/>
    <n v="275"/>
    <s v="Valentine Nhunzvi"/>
  </r>
  <r>
    <x v="7"/>
    <s v="Perth Metro"/>
    <s v="Project Controls Manager"/>
    <x v="0"/>
    <n v="275"/>
    <s v="Valentine Nhunzvi"/>
  </r>
  <r>
    <x v="8"/>
    <s v="Perth Metro"/>
    <s v="Project oversight and escalation resolution"/>
    <x v="4"/>
    <n v="324"/>
    <s v="Executive Director level"/>
  </r>
  <r>
    <x v="8"/>
    <s v="Perth Metro"/>
    <s v="Program Management/ dispute resolution"/>
    <x v="7"/>
    <n v="279"/>
    <s v="Director Level"/>
  </r>
  <r>
    <x v="8"/>
    <s v="Perth Metro"/>
    <s v="Complex/ multi-project management"/>
    <x v="0"/>
    <n v="238"/>
    <s v="Project or Technical Director"/>
  </r>
  <r>
    <x v="8"/>
    <s v="Perth Metro"/>
    <s v="Project management"/>
    <x v="1"/>
    <n v="210"/>
    <s v="Senior Project Manager"/>
  </r>
  <r>
    <x v="8"/>
    <s v="Perth Metro"/>
    <s v="Planning/ Constructability interface"/>
    <x v="2"/>
    <n v="184"/>
    <s v="Project Manager/ Site Engineer"/>
  </r>
  <r>
    <x v="8"/>
    <s v="Perth Metro"/>
    <s v="Complex Planning services"/>
    <x v="5"/>
    <n v="176"/>
    <s v="Senior Planner"/>
  </r>
  <r>
    <x v="8"/>
    <s v="Perth Metro"/>
    <s v="Planning Services"/>
    <x v="3"/>
    <n v="168"/>
    <s v="Planner"/>
  </r>
  <r>
    <x v="9"/>
    <s v="Perth"/>
    <s v="Time Planning"/>
    <x v="1"/>
    <n v="280"/>
    <m/>
  </r>
  <r>
    <x v="9"/>
    <s v="Perth"/>
    <s v="Time Planning"/>
    <x v="7"/>
    <n v="200"/>
    <m/>
  </r>
  <r>
    <x v="9"/>
    <s v="Perth"/>
    <s v="Time Planning"/>
    <x v="5"/>
    <n v="150"/>
    <m/>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
  <r>
    <x v="0"/>
    <s v="All"/>
    <s v="Traffic Management"/>
    <x v="0"/>
    <n v="407"/>
    <s v="Director"/>
  </r>
  <r>
    <x v="0"/>
    <s v="All"/>
    <s v="Traffic Management"/>
    <x v="1"/>
    <n v="385"/>
    <s v="Principal (L9)"/>
  </r>
  <r>
    <x v="0"/>
    <s v="All"/>
    <s v="Traffic Management"/>
    <x v="2"/>
    <n v="341"/>
    <s v="Associate (L8)"/>
  </r>
  <r>
    <x v="0"/>
    <s v="All"/>
    <s v="Traffic Management"/>
    <x v="3"/>
    <n v="308"/>
    <s v="Lead Engineer / Consultant / Manager (L7)"/>
  </r>
  <r>
    <x v="0"/>
    <s v="All"/>
    <s v="Traffic Management"/>
    <x v="4"/>
    <n v="264"/>
    <s v="Senior Engineer / Consultant / Manager / Draftsperson (L6)"/>
  </r>
  <r>
    <x v="0"/>
    <s v="All"/>
    <s v="Traffic Management"/>
    <x v="5"/>
    <n v="231"/>
    <s v="Engineer (L5)"/>
  </r>
  <r>
    <x v="0"/>
    <s v="All"/>
    <s v="Traffic Management"/>
    <x v="5"/>
    <n v="198"/>
    <s v="Engineer (L4) / Draftsperson"/>
  </r>
  <r>
    <x v="0"/>
    <s v="All"/>
    <s v="Traffic Management"/>
    <x v="6"/>
    <n v="187"/>
    <s v="Graduate (L3)"/>
  </r>
  <r>
    <x v="1"/>
    <s v="Perth Metro"/>
    <s v="Traffic Management"/>
    <x v="0"/>
    <n v="430"/>
    <s v="Principal Director, Section Director"/>
  </r>
  <r>
    <x v="1"/>
    <s v="Perth Metro"/>
    <s v="Traffic Management"/>
    <x v="7"/>
    <n v="345"/>
    <s v="Director, Technical Director"/>
  </r>
  <r>
    <x v="1"/>
    <s v="Perth Metro"/>
    <s v="Traffic Management"/>
    <x v="8"/>
    <n v="305"/>
    <s v="Associate Director, Senior Project Manager, Executive, Principal Professional, Design Manager"/>
  </r>
  <r>
    <x v="1"/>
    <s v="Perth Metro"/>
    <s v="Traffic Management"/>
    <x v="2"/>
    <n v="245"/>
    <s v="Associate, Project Manager"/>
  </r>
  <r>
    <x v="1"/>
    <s v="Perth Metro"/>
    <s v="Traffic Management"/>
    <x v="4"/>
    <n v="215"/>
    <s v="Senior Engineer, Senior Professional"/>
  </r>
  <r>
    <x v="1"/>
    <s v="Perth Metro"/>
    <s v="Traffic Management"/>
    <x v="9"/>
    <n v="175"/>
    <s v="Engineer, Professional"/>
  </r>
  <r>
    <x v="1"/>
    <s v="Perth Metro"/>
    <s v="Traffic Management"/>
    <x v="6"/>
    <n v="145"/>
    <s v="Graduate Engineer, Graduate Professional"/>
  </r>
  <r>
    <x v="1"/>
    <s v="Perth Metro"/>
    <s v="Traffic Management"/>
    <x v="3"/>
    <n v="215"/>
    <s v="BIM Leader, Snr BIM Coord, Snr BIM Tech, Snr Designer, Snr Tech Off, Snr Draftsperson"/>
  </r>
  <r>
    <x v="1"/>
    <s v="Perth Metro"/>
    <s v="Traffic Management"/>
    <x v="5"/>
    <n v="185"/>
    <s v="Project BIM Technician, BIM Coordinator, Designer, Modeller"/>
  </r>
  <r>
    <x v="1"/>
    <s v="Perth Metro"/>
    <s v="Traffic Management"/>
    <x v="10"/>
    <n v="145"/>
    <s v="BIM Technician, Draftsperson, BIM Admin, Intern"/>
  </r>
  <r>
    <x v="1"/>
    <s v="Phillipines"/>
    <s v="Traffic Management"/>
    <x v="3"/>
    <n v="110"/>
    <s v="BIM Leader, Snr BIM Coord, Snr BIM Tech, Snr Designer, Snr Tech Off, Snr Draftsperson"/>
  </r>
  <r>
    <x v="1"/>
    <s v="Phillipines"/>
    <s v="Traffic Management"/>
    <x v="5"/>
    <n v="95"/>
    <s v="Project BIM Technician, BIM Coordinator, Designer, Modeller"/>
  </r>
  <r>
    <x v="1"/>
    <s v="Phillipines"/>
    <s v="Traffic Management"/>
    <x v="10"/>
    <n v="75"/>
    <s v="BIM Technician, Draftsperson, BIM Admin, Intern"/>
  </r>
  <r>
    <x v="2"/>
    <s v="Perth"/>
    <s v="Traffic and road safety assessments and road safety audits, traffic management design, transport planning, traffic modelling, and pedestrian and cyclist demand and facilities assessment"/>
    <x v="0"/>
    <n v="30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4"/>
    <n v="20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3"/>
    <n v="150"/>
    <m/>
  </r>
  <r>
    <x v="3"/>
    <s v="Perth, WA"/>
    <s v="Traffic Management"/>
    <x v="0"/>
    <n v="396"/>
    <s v="Director"/>
  </r>
  <r>
    <x v="3"/>
    <s v="Perth, WA"/>
    <s v="Traffic Management"/>
    <x v="7"/>
    <n v="374"/>
    <s v="Business Leader / Group Leader (Non-Director)"/>
  </r>
  <r>
    <x v="3"/>
    <s v="Perth, WA"/>
    <s v="Traffic Management"/>
    <x v="8"/>
    <n v="341"/>
    <s v="Associate Director"/>
  </r>
  <r>
    <x v="3"/>
    <s v="Perth, WA"/>
    <s v="Traffic Management"/>
    <x v="1"/>
    <n v="319"/>
    <s v="Principal"/>
  </r>
  <r>
    <x v="3"/>
    <s v="Perth, WA"/>
    <s v="Traffic Management"/>
    <x v="2"/>
    <n v="286"/>
    <s v="Associate"/>
  </r>
  <r>
    <x v="3"/>
    <s v="Perth, WA"/>
    <s v="Traffic Management"/>
    <x v="3"/>
    <n v="264"/>
    <s v="Project Technical lead (Non-Associate or above)"/>
  </r>
  <r>
    <x v="3"/>
    <s v="Perth, WA"/>
    <s v="Traffic Management"/>
    <x v="4"/>
    <n v="242"/>
    <s v="Senior Engineer / Senior Designer / BIM Lead"/>
  </r>
  <r>
    <x v="3"/>
    <s v="Perth, WA"/>
    <s v="Traffic Management"/>
    <x v="5"/>
    <n v="209"/>
    <s v="Designer / Engineer"/>
  </r>
  <r>
    <x v="3"/>
    <s v="Perth, WA"/>
    <s v="Traffic Management"/>
    <x v="10"/>
    <n v="165"/>
    <s v="Drafter / BIM Modeller"/>
  </r>
  <r>
    <x v="3"/>
    <s v="Perth, WA"/>
    <s v="Traffic Management"/>
    <x v="6"/>
    <n v="132"/>
    <s v="Graduate"/>
  </r>
  <r>
    <x v="4"/>
    <s v="Perth Metro"/>
    <s v="Building Design (All Appendix 9)"/>
    <x v="11"/>
    <n v="470.25"/>
    <s v="AECOM Industry Director level"/>
  </r>
  <r>
    <x v="4"/>
    <s v="Perth Metro"/>
    <s v="Building Design (All Appendix 9)"/>
    <x v="0"/>
    <n v="370.97500000000002"/>
    <s v="AECOM Technical Director level"/>
  </r>
  <r>
    <x v="4"/>
    <s v="Perth Metro"/>
    <s v="Building Design (All Appendix 9)"/>
    <x v="8"/>
    <n v="339.625"/>
    <s v="AECOM Associate Director level"/>
  </r>
  <r>
    <x v="4"/>
    <s v="Perth Metro"/>
    <s v="Building Design (All Appendix 9)"/>
    <x v="1"/>
    <n v="266.47500000000002"/>
    <s v="AECOM Principal level"/>
  </r>
  <r>
    <x v="4"/>
    <s v="Perth Metro"/>
    <s v="Building Design (All Appendix 9)"/>
    <x v="4"/>
    <n v="219.45"/>
    <s v="AECOM Senior Engineer level"/>
  </r>
  <r>
    <x v="4"/>
    <s v="Perth Metro"/>
    <s v="Building Design (All Appendix 9)"/>
    <x v="3"/>
    <n v="182.875"/>
    <s v="For this discipline this denotes our &quot;Experienced Engineer&quot;"/>
  </r>
  <r>
    <x v="4"/>
    <s v="Perth Metro"/>
    <s v="Building Design (All Appendix 9)"/>
    <x v="6"/>
    <n v="156.75"/>
    <s v="AECOM Graduate Engineer level"/>
  </r>
  <r>
    <x v="4"/>
    <s v="Perth Metro"/>
    <s v="Building Design (All Appendix 9)"/>
    <x v="3"/>
    <n v="256.02499999999998"/>
    <s v="For this discipline this denotes our &quot;Principal Technical Officer&quot;"/>
  </r>
  <r>
    <x v="4"/>
    <s v="Perth Metro"/>
    <s v="Building Design (All Appendix 9)"/>
    <x v="5"/>
    <n v="203.77500000000001"/>
    <s v="AECOM SeniorTechnical Officer"/>
  </r>
  <r>
    <x v="4"/>
    <s v="Perth Metro"/>
    <s v="Building Design (All Appendix 9)"/>
    <x v="10"/>
    <n v="161.97499999999999"/>
    <s v="AECOM Technical Officer"/>
  </r>
  <r>
    <x v="4"/>
    <s v="Overseas (India)"/>
    <s v="Building Design (All Appendix 9)"/>
    <x v="0"/>
    <n v="242"/>
    <s v="AECOM Technical Director level"/>
  </r>
  <r>
    <x v="4"/>
    <s v="Overseas (India)"/>
    <s v="Building Design (All Appendix 9)"/>
    <x v="8"/>
    <n v="176"/>
    <s v="AECOM Associate Director level"/>
  </r>
  <r>
    <x v="4"/>
    <s v="Overseas (India)"/>
    <s v="Building Design (All Appendix 9)"/>
    <x v="1"/>
    <n v="115.5"/>
    <s v="AECOM Associate Director level"/>
  </r>
  <r>
    <x v="4"/>
    <s v="Overseas (India)"/>
    <s v="Building Design (All Appendix 9)"/>
    <x v="4"/>
    <n v="95"/>
    <s v="AECOM Senior Engineer level"/>
  </r>
  <r>
    <x v="4"/>
    <s v="Overseas (India)"/>
    <s v="Building Design (All Appendix 9)"/>
    <x v="3"/>
    <n v="80"/>
    <s v="For this discipline this denotes our &quot;Experienced Engineer&quot;"/>
  </r>
  <r>
    <x v="4"/>
    <s v="Overseas (India)"/>
    <s v="Building Design (All Appendix 9)"/>
    <x v="3"/>
    <n v="148.5"/>
    <s v="For this discipline this denotes our &quot;Principal Technical Officer&quot;"/>
  </r>
  <r>
    <x v="4"/>
    <s v="Overseas (India)"/>
    <s v="Building Design (All Appendix 9)"/>
    <x v="5"/>
    <n v="82.5"/>
    <s v="AECOM SeniorTechnical Officer"/>
  </r>
  <r>
    <x v="4"/>
    <s v="Overseas (India)"/>
    <s v="Building Design (All Appendix 9)"/>
    <x v="10"/>
    <n v="66"/>
    <s v="AECOM Technical Officer"/>
  </r>
  <r>
    <x v="5"/>
    <s v="Australia"/>
    <s v="For the provision of advice and deliverables on traffic and road safety assessments and road safety audits, traffic management design, transport planning, traffic modelling, and pedestrian and cyclist demand and facilities assessment."/>
    <x v="11"/>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0"/>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7"/>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8"/>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2"/>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4"/>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9"/>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3"/>
    <n v="23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5"/>
    <n v="25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0"/>
    <n v="20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6"/>
    <n v="180"/>
    <s v="Rates agreed with other clients vary by project and are commercial in confidence so will not be provided."/>
  </r>
  <r>
    <x v="6"/>
    <s v="QLD Metro"/>
    <s v="Traffic - Director"/>
    <x v="0"/>
    <n v="511.5"/>
    <s v="Director or Technical Director. Min 20 years of experience"/>
  </r>
  <r>
    <x v="6"/>
    <s v="Perth Metro"/>
    <s v="Senior Associate Traffic Engineer"/>
    <x v="8"/>
    <n v="429"/>
    <s v="Senior Associate Engineer. Min 15 years of experience"/>
  </r>
  <r>
    <x v="6"/>
    <s v="Perth Metro"/>
    <s v="Senior Traffic Engineer"/>
    <x v="4"/>
    <n v="357.5"/>
    <s v="Senior or Associate Engineer. Min 10 years experience."/>
  </r>
  <r>
    <x v="6"/>
    <s v="Perth Metro"/>
    <s v="Traffic Engineer"/>
    <x v="4"/>
    <n v="275"/>
    <s v="Engineer. Min 3 years of experience. Additional 'Engineer' Level of Personnel necessary"/>
  </r>
  <r>
    <x v="6"/>
    <s v="Perth Metro"/>
    <s v="Traffic Drafter"/>
    <x v="10"/>
    <n v="225.5"/>
    <s v="Traffic Drafter. Min 3 years experience"/>
  </r>
  <r>
    <x v="6"/>
    <s v="Perth Metro"/>
    <s v="Traffic Engineer"/>
    <x v="6"/>
    <n v="225.5"/>
    <m/>
  </r>
  <r>
    <x v="6"/>
    <s v="Perth Metro"/>
    <s v="Senior Traffic Designer"/>
    <x v="5"/>
    <n v="341"/>
    <s v="Senior Designer. Min 10 years experience"/>
  </r>
  <r>
    <x v="6"/>
    <s v="VIC Metro"/>
    <s v="Senior Associate Traffic Engineer"/>
    <x v="8"/>
    <n v="429"/>
    <s v="Senior Associate Engineer. Min 15 years of experience"/>
  </r>
  <r>
    <x v="6"/>
    <s v="VIC Metro"/>
    <s v="Senior Traffic Engineer"/>
    <x v="4"/>
    <n v="357.5"/>
    <s v="Senior or Associate Engineer. Min 10 years experience."/>
  </r>
  <r>
    <x v="6"/>
    <s v="QLD Metro"/>
    <s v="Senior Traffic Engineer"/>
    <x v="4"/>
    <n v="357.5"/>
    <s v="Senior or Associate Engineer. Min 10 years experience."/>
  </r>
  <r>
    <x v="6"/>
    <s v="VIC Metro"/>
    <s v="Traffic &amp; Road Safety Engineer"/>
    <x v="4"/>
    <n v="275"/>
    <s v="Engineer. Min 3 years of experience. Additional 'Engineer' Level of Personnel necessary"/>
  </r>
  <r>
    <x v="7"/>
    <s v="Perth"/>
    <s v="Transport Planning "/>
    <x v="0"/>
    <n v="275"/>
    <m/>
  </r>
  <r>
    <x v="7"/>
    <s v="Perth"/>
    <s v="Transport Planning "/>
    <x v="1"/>
    <n v="253"/>
    <m/>
  </r>
  <r>
    <x v="7"/>
    <s v="Perth"/>
    <s v="Transport Planning "/>
    <x v="3"/>
    <n v="220"/>
    <m/>
  </r>
  <r>
    <x v="7"/>
    <s v="Perth"/>
    <s v="Transport Planning "/>
    <x v="6"/>
    <n v="176"/>
    <m/>
  </r>
  <r>
    <x v="7"/>
    <s v="Perth"/>
    <s v="Traffic Engineering"/>
    <x v="1"/>
    <n v="253"/>
    <m/>
  </r>
  <r>
    <x v="7"/>
    <s v="Perth"/>
    <s v="Traffic Engineering"/>
    <x v="3"/>
    <n v="220"/>
    <m/>
  </r>
  <r>
    <x v="7"/>
    <s v="Perth"/>
    <s v="Traffic Modelling"/>
    <x v="0"/>
    <n v="242"/>
    <m/>
  </r>
  <r>
    <x v="7"/>
    <s v="Perth"/>
    <s v="Traffic Modelling"/>
    <x v="6"/>
    <n v="176"/>
    <m/>
  </r>
  <r>
    <x v="8"/>
    <s v="Perth Metro"/>
    <s v="Transport planning, traffic assessment, pedestrian and cyclist assessment"/>
    <x v="0"/>
    <n v="403.70000000000005"/>
    <m/>
  </r>
  <r>
    <x v="8"/>
    <s v="Perth Metro"/>
    <s v="Transport planning, road safety assessment"/>
    <x v="0"/>
    <n v="403.70000000000005"/>
    <m/>
  </r>
  <r>
    <x v="8"/>
    <s v="Sydney, New South Wales"/>
    <s v="Traffic Management"/>
    <x v="1"/>
    <n v="339.90000000000003"/>
    <m/>
  </r>
  <r>
    <x v="8"/>
    <s v="Melbourne, Victoria"/>
    <s v="Traffic Management"/>
    <x v="2"/>
    <n v="304.70000000000005"/>
    <m/>
  </r>
  <r>
    <x v="8"/>
    <s v="Sydney, New South Wales"/>
    <s v="Traffic Management"/>
    <x v="4"/>
    <n v="261.8"/>
    <m/>
  </r>
  <r>
    <x v="8"/>
    <s v="Perth Metro"/>
    <s v="Traffic Management"/>
    <x v="5"/>
    <n v="227.70000000000002"/>
    <m/>
  </r>
  <r>
    <x v="8"/>
    <s v="Perth Metro"/>
    <s v="Traffic Management"/>
    <x v="6"/>
    <n v="193.60000000000002"/>
    <m/>
  </r>
  <r>
    <x v="9"/>
    <s v="Perth, Albany, Interstate"/>
    <s v="Traffic Engineering"/>
    <x v="1"/>
    <n v="374"/>
    <m/>
  </r>
  <r>
    <x v="9"/>
    <s v="Perth, Albany, Interstate"/>
    <s v="Traffic Engineering"/>
    <x v="0"/>
    <n v="347"/>
    <m/>
  </r>
  <r>
    <x v="9"/>
    <s v="Perth, Albany, Interstate"/>
    <s v="Traffic Engineering"/>
    <x v="2"/>
    <n v="330"/>
    <m/>
  </r>
  <r>
    <x v="9"/>
    <s v="Perth, Albany, Interstate"/>
    <s v="Traffic Engineering"/>
    <x v="7"/>
    <n v="275"/>
    <m/>
  </r>
  <r>
    <x v="9"/>
    <s v="Perth, Albany, Interstate"/>
    <s v="Traffic Engineering"/>
    <x v="4"/>
    <n v="242"/>
    <m/>
  </r>
  <r>
    <x v="9"/>
    <s v="Perth, Albany, Interstate"/>
    <s v="Traffic Engineering"/>
    <x v="3"/>
    <n v="198"/>
    <m/>
  </r>
  <r>
    <x v="9"/>
    <s v="Perth, Albany, Interstate"/>
    <s v="Traffic designer"/>
    <x v="4"/>
    <n v="253"/>
    <m/>
  </r>
  <r>
    <x v="9"/>
    <s v="Perth, Albany, Interstate"/>
    <s v="Traffic designer"/>
    <x v="5"/>
    <n v="209"/>
    <m/>
  </r>
  <r>
    <x v="9"/>
    <s v="Perth, Albany, Interstate"/>
    <s v="Traffic Drafter"/>
    <x v="10"/>
    <n v="198"/>
    <m/>
  </r>
  <r>
    <x v="9"/>
    <s v="Perth, Albany, Interstate"/>
    <s v="Traffic site supervisor"/>
    <x v="3"/>
    <n v="209"/>
    <m/>
  </r>
  <r>
    <x v="9"/>
    <s v="Brisbane"/>
    <s v="Traffic Engineering"/>
    <x v="11"/>
    <n v="522.5"/>
    <m/>
  </r>
  <r>
    <x v="9"/>
    <s v="Brisbane"/>
    <s v="Traffic Engineering"/>
    <x v="0"/>
    <n v="467.5"/>
    <m/>
  </r>
  <r>
    <x v="9"/>
    <s v="Brisbane"/>
    <s v="Traffic Engineering"/>
    <x v="8"/>
    <n v="412.5"/>
    <m/>
  </r>
  <r>
    <x v="9"/>
    <s v="Brisbane"/>
    <s v="Traffic Engineering"/>
    <x v="2"/>
    <n v="363"/>
    <m/>
  </r>
  <r>
    <x v="9"/>
    <s v="Brisbane"/>
    <s v="Traffic Engineering"/>
    <x v="1"/>
    <n v="319"/>
    <m/>
  </r>
  <r>
    <x v="9"/>
    <s v="Brisbane"/>
    <s v="Traffic Engineering"/>
    <x v="7"/>
    <n v="275"/>
    <m/>
  </r>
  <r>
    <x v="9"/>
    <s v="Brisbane"/>
    <s v="Traffic Engineering"/>
    <x v="3"/>
    <n v="242"/>
    <m/>
  </r>
  <r>
    <x v="9"/>
    <s v="Brisbane"/>
    <s v="Traffic Engineering"/>
    <x v="9"/>
    <n v="209"/>
    <m/>
  </r>
  <r>
    <x v="9"/>
    <s v="Brisbane"/>
    <s v="Traffic Engineering"/>
    <x v="5"/>
    <n v="159.5"/>
    <m/>
  </r>
  <r>
    <x v="10"/>
    <s v="Australia"/>
    <s v="Traffic Management"/>
    <x v="11"/>
    <n v="462.00000000000006"/>
    <m/>
  </r>
  <r>
    <x v="10"/>
    <s v="Australia"/>
    <s v="Traffic Management"/>
    <x v="0"/>
    <n v="396.00000000000006"/>
    <m/>
  </r>
  <r>
    <x v="10"/>
    <s v="Australia"/>
    <s v="Traffic Management"/>
    <x v="7"/>
    <n v="352"/>
    <m/>
  </r>
  <r>
    <x v="10"/>
    <s v="Australia"/>
    <s v="Traffic Management"/>
    <x v="8"/>
    <n v="308"/>
    <m/>
  </r>
  <r>
    <x v="10"/>
    <s v="Australia"/>
    <s v="Traffic Management"/>
    <x v="1"/>
    <n v="275"/>
    <m/>
  </r>
  <r>
    <x v="10"/>
    <s v="Australia"/>
    <s v="Traffic Management"/>
    <x v="2"/>
    <n v="258.5"/>
    <m/>
  </r>
  <r>
    <x v="10"/>
    <s v="Australia"/>
    <s v="Traffic Management"/>
    <x v="4"/>
    <n v="236.50000000000003"/>
    <m/>
  </r>
  <r>
    <x v="10"/>
    <s v="Australia"/>
    <s v="Traffic Management"/>
    <x v="9"/>
    <n v="236.50000000000003"/>
    <m/>
  </r>
  <r>
    <x v="10"/>
    <s v="Australia"/>
    <s v="Traffic Management"/>
    <x v="3"/>
    <n v="275"/>
    <m/>
  </r>
  <r>
    <x v="10"/>
    <s v="Australia"/>
    <s v="Traffic Management"/>
    <x v="5"/>
    <n v="253.00000000000003"/>
    <m/>
  </r>
  <r>
    <x v="10"/>
    <s v="Australia"/>
    <s v="Traffic Management"/>
    <x v="10"/>
    <n v="220.00000000000003"/>
    <m/>
  </r>
  <r>
    <x v="10"/>
    <s v="Australia"/>
    <s v="Traffic Management"/>
    <x v="6"/>
    <n v="187.00000000000003"/>
    <m/>
  </r>
  <r>
    <x v="11"/>
    <s v="Perth"/>
    <s v="Traffic Engineering Transport Planning"/>
    <x v="0"/>
    <n v="291.5"/>
    <m/>
  </r>
  <r>
    <x v="11"/>
    <s v="Perth"/>
    <s v="Traffic Engineering Transport Planning"/>
    <x v="8"/>
    <n v="258"/>
    <m/>
  </r>
  <r>
    <x v="11"/>
    <s v="Perth"/>
    <s v="Traffic Engineering Transport Planning"/>
    <x v="1"/>
    <n v="247.5"/>
    <m/>
  </r>
  <r>
    <x v="11"/>
    <s v="Perth"/>
    <s v="Traffic Engineering Transport Planning"/>
    <x v="2"/>
    <n v="236.5"/>
    <m/>
  </r>
  <r>
    <x v="11"/>
    <s v="Perth"/>
    <s v="Senior Consultant Traffic Engineering Transport Planning"/>
    <x v="4"/>
    <n v="203.5"/>
    <m/>
  </r>
  <r>
    <x v="11"/>
    <s v="Melbourne"/>
    <s v="AutoCAD Designer"/>
    <x v="4"/>
    <n v="198"/>
    <m/>
  </r>
  <r>
    <x v="11"/>
    <s v="Perth"/>
    <s v="Consultant Traffic Engineering Transport Planning"/>
    <x v="5"/>
    <n v="181.5"/>
    <m/>
  </r>
  <r>
    <x v="11"/>
    <s v="Melbourne"/>
    <s v="AutoCAD Designer"/>
    <x v="10"/>
    <n v="170.5"/>
    <m/>
  </r>
  <r>
    <x v="11"/>
    <s v="Perth / Melbourne"/>
    <s v="Engineer Traffic Engineering Transport Planning"/>
    <x v="5"/>
    <n v="170.5"/>
    <m/>
  </r>
  <r>
    <x v="11"/>
    <s v="Perth / Melbourne"/>
    <s v="Traffic Engineering Transport Planning / AutoCAD Designer"/>
    <x v="6"/>
    <n v="143"/>
    <m/>
  </r>
  <r>
    <x v="12"/>
    <s v="Melbourne"/>
    <s v="Network Planning - Movement and Place Specilist "/>
    <x v="0"/>
    <n v="380"/>
    <m/>
  </r>
  <r>
    <x v="12"/>
    <s v="Sydney"/>
    <s v="Transport Modeller "/>
    <x v="8"/>
    <n v="330"/>
    <m/>
  </r>
  <r>
    <x v="12"/>
    <s v="Sydney"/>
    <s v="Precinct Specialist"/>
    <x v="1"/>
    <n v="280"/>
    <m/>
  </r>
  <r>
    <x v="12"/>
    <s v="Sydney"/>
    <s v="Transport Planner/Traffic Engineer/Road Safety "/>
    <x v="4"/>
    <n v="225"/>
    <m/>
  </r>
  <r>
    <x v="12"/>
    <s v="Melbourne"/>
    <s v="Transport Planner/Traffic Engineer"/>
    <x v="6"/>
    <n v="120"/>
    <m/>
  </r>
  <r>
    <x v="13"/>
    <s v="Perth Metro"/>
    <s v="Traffic Engineering"/>
    <x v="0"/>
    <n v="330"/>
    <s v="Director/Senior Engineer"/>
  </r>
  <r>
    <x v="13"/>
    <s v="Perth Metro"/>
    <s v="Traffic Engineering"/>
    <x v="0"/>
    <n v="308"/>
    <s v="Senior Traffic Engineer"/>
  </r>
  <r>
    <x v="13"/>
    <s v="Perth Metro"/>
    <s v="Traffic Engineering"/>
    <x v="7"/>
    <n v="286"/>
    <s v="Senior Traffic Engineer"/>
  </r>
  <r>
    <x v="13"/>
    <s v="Perth Metro"/>
    <s v="Traffic Engineering"/>
    <x v="5"/>
    <n v="192.5"/>
    <s v="Senior Technical Officer"/>
  </r>
  <r>
    <x v="14"/>
    <s v="Perth, WA"/>
    <s v="Traffic Management Services"/>
    <x v="3"/>
    <n v="173.25"/>
    <s v="Jonathan Leung - Civil Engineer Level 1"/>
  </r>
  <r>
    <x v="14"/>
    <s v="Perth, WA"/>
    <s v="Traffic Management Services"/>
    <x v="1"/>
    <n v="235.8125"/>
    <s v="Andrew Cutten - Principal Civil Designer"/>
  </r>
  <r>
    <x v="14"/>
    <s v="Melbourne, VIC"/>
    <s v="Traffic Management Services"/>
    <x v="4"/>
    <n v="274.3125"/>
    <s v="Manuel Vezzaro - Senior Traffic Engineer Level 3"/>
  </r>
  <r>
    <x v="14"/>
    <s v="Melbourne, VIC"/>
    <s v="Traffic Management Services"/>
    <x v="1"/>
    <n v="303.1875"/>
    <s v="Eric Kydd - Principal Traffic Engineer"/>
  </r>
  <r>
    <x v="15"/>
    <s v="Perth Metro"/>
    <s v="Traffic Management Planner"/>
    <x v="5"/>
    <n v="165"/>
    <s v="William Elias &amp; Graeme Phillips"/>
  </r>
  <r>
    <x v="15"/>
    <s v="Perth Metro"/>
    <s v="Senior Road Safety Auditor"/>
    <x v="7"/>
    <n v="260"/>
    <s v="Yaqoob Siddiqui"/>
  </r>
  <r>
    <x v="15"/>
    <s v="Perth Metro"/>
    <s v="Roadworks Traffic Manager"/>
    <x v="7"/>
    <n v="260"/>
    <s v="Yaqoob Siddiqui"/>
  </r>
  <r>
    <x v="16"/>
    <s v="Perth"/>
    <s v="Project Management"/>
    <x v="1"/>
    <n v="285"/>
    <m/>
  </r>
  <r>
    <x v="16"/>
    <s v="Perth"/>
    <s v="Modelling"/>
    <x v="1"/>
    <n v="285"/>
    <m/>
  </r>
  <r>
    <x v="16"/>
    <s v="Perth"/>
    <s v="Planner"/>
    <x v="1"/>
    <n v="280"/>
    <m/>
  </r>
  <r>
    <x v="16"/>
    <s v="Melbourne"/>
    <s v="Planner"/>
    <x v="6"/>
    <n v="140"/>
    <m/>
  </r>
  <r>
    <x v="17"/>
    <s v="Perth, Western Australia"/>
    <s v="Traffic Engineering"/>
    <x v="1"/>
    <n v="289.3"/>
    <m/>
  </r>
  <r>
    <x v="17"/>
    <s v="Perth, Western Australia"/>
    <s v="Traffic Engineering"/>
    <x v="7"/>
    <n v="289.3"/>
    <m/>
  </r>
  <r>
    <x v="17"/>
    <s v="Perth, Western Australia"/>
    <s v="Traffic Engineering"/>
    <x v="4"/>
    <n v="231"/>
    <m/>
  </r>
  <r>
    <x v="17"/>
    <s v="Perth, Western Australia"/>
    <s v="Traffic Engineering"/>
    <x v="9"/>
    <n v="207.9"/>
    <m/>
  </r>
  <r>
    <x v="17"/>
    <s v="Perth, Western Australia"/>
    <s v="Traffic Engineering"/>
    <x v="5"/>
    <n v="196.9"/>
    <m/>
  </r>
  <r>
    <x v="17"/>
    <s v="Perth, Western Australia"/>
    <s v="Traffic Engineering"/>
    <x v="10"/>
    <n v="168.3"/>
    <m/>
  </r>
  <r>
    <x v="17"/>
    <s v="Perth, Western Australia"/>
    <s v="Traffic Engineering"/>
    <x v="6"/>
    <n v="184.8"/>
    <m/>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
  <r>
    <x v="0"/>
    <s v="Perth / Broome"/>
    <s v="contract administration services as the Superintendent’s representative during the construction period including defects liability "/>
    <x v="0"/>
    <n v="390"/>
    <s v="Chau Doan"/>
  </r>
  <r>
    <x v="0"/>
    <s v="Broome"/>
    <s v="contract administration services as the Superintendent’s representative during the construction period including defects liability "/>
    <x v="1"/>
    <n v="360"/>
    <s v="Christian Joder"/>
  </r>
  <r>
    <x v="0"/>
    <s v="Broome / Perth"/>
    <s v="contract administration services as the Superintendent’s representative during the construction period including defects liability "/>
    <x v="2"/>
    <n v="300"/>
    <m/>
  </r>
  <r>
    <x v="1"/>
    <s v="Perth Metro"/>
    <s v="Independent superintendent of works contracts"/>
    <x v="1"/>
    <n v="210"/>
    <m/>
  </r>
  <r>
    <x v="1"/>
    <s v="Busselton"/>
    <s v="Independent superintendent of works contracts"/>
    <x v="3"/>
    <n v="190"/>
    <m/>
  </r>
  <r>
    <x v="1"/>
    <s v="Pilbara"/>
    <s v="Independent superintendent of works contracts"/>
    <x v="3"/>
    <n v="190"/>
    <m/>
  </r>
  <r>
    <x v="1"/>
    <s v="New South Wales"/>
    <s v="Independent superintendent of works contracts"/>
    <x v="1"/>
    <n v="210"/>
    <m/>
  </r>
  <r>
    <x v="2"/>
    <s v="Perth Metro"/>
    <s v="Inderpendent Superintendent (Contract Administration)"/>
    <x v="0"/>
    <n v="385"/>
    <s v="Dan is APP's Executive General Manager, PSI WA"/>
  </r>
  <r>
    <x v="2"/>
    <s v="Perth Metro"/>
    <s v="Inderpendent Superintendent (Contract Administration)"/>
    <x v="4"/>
    <n v="425"/>
    <s v="Stu is APP's National Key Account Director"/>
  </r>
  <r>
    <x v="2"/>
    <s v="Perth Metro"/>
    <s v="Inderpendent Superintendent (Contract Administration)"/>
    <x v="4"/>
    <n v="385"/>
    <s v="Jeremy is APP's General Manager, Project Management WA"/>
  </r>
  <r>
    <x v="2"/>
    <s v="Perth Metro"/>
    <s v="Inderpendent Superintendent (Contract Administration)"/>
    <x v="2"/>
    <n v="245"/>
    <s v="Andy is a Project Director"/>
  </r>
  <r>
    <x v="2"/>
    <s v="Perth Metro"/>
    <s v="Inderpendent Superintendent (Contract Administration)"/>
    <x v="2"/>
    <n v="245"/>
    <s v="Lorraine is a Project Director"/>
  </r>
  <r>
    <x v="2"/>
    <s v="Perth Metro"/>
    <s v="Inderpendent Superintendent (Contract Administration)"/>
    <x v="3"/>
    <n v="210"/>
    <s v="Owen is a Senior Project Manager"/>
  </r>
  <r>
    <x v="2"/>
    <s v="Perth Metro"/>
    <s v="Inderpendent Superintendent (Contract Administration)"/>
    <x v="5"/>
    <n v="195"/>
    <s v="Anna is a Project Manager"/>
  </r>
  <r>
    <x v="2"/>
    <s v="Perth Metro"/>
    <s v="Inderpendent Superintendent (Contract Administration)"/>
    <x v="5"/>
    <n v="195"/>
    <s v="Cat is a Project Manager"/>
  </r>
  <r>
    <x v="2"/>
    <s v="Perth Metro"/>
    <s v="Inderpendent Superintendent (Contract Administration)"/>
    <x v="5"/>
    <n v="195"/>
    <s v="Josiah is a Project Manager"/>
  </r>
  <r>
    <x v="2"/>
    <s v="Perth Metro"/>
    <s v="Inderpendent Superintendent (Contract Administration)"/>
    <x v="5"/>
    <n v="195"/>
    <s v="Haydn is a Project Manager"/>
  </r>
  <r>
    <x v="2"/>
    <s v="Perth Metro"/>
    <s v="Inderpendent Superintendent (Contract Administration)"/>
    <x v="5"/>
    <n v="195"/>
    <s v="Soo is a Project Manager"/>
  </r>
  <r>
    <x v="2"/>
    <s v="Perth Metro"/>
    <s v="Inderpendent Superintendent (Contract Administration)"/>
    <x v="5"/>
    <n v="195"/>
    <s v="Alex is a Project Manager"/>
  </r>
  <r>
    <x v="2"/>
    <s v="Perth Metro"/>
    <s v="Inderpendent Superintendent (Contract Administration)"/>
    <x v="5"/>
    <n v="195"/>
    <s v="Laura is a Project Manager"/>
  </r>
  <r>
    <x v="2"/>
    <s v="Perth Metro"/>
    <s v="Inderpendent Superintendent (Contract Administration)"/>
    <x v="6"/>
    <n v="175"/>
    <s v="Paola is an Assistant Project Manager"/>
  </r>
  <r>
    <x v="2"/>
    <s v="Perth Metro"/>
    <s v="Inderpendent Superintendent (Contract Administration)"/>
    <x v="6"/>
    <n v="175"/>
    <s v="Natalie is an Assistant Project Manager"/>
  </r>
  <r>
    <x v="2"/>
    <s v="Perth Metro"/>
    <s v="Inderpendent Superintendent (Contract Administration)"/>
    <x v="6"/>
    <n v="175"/>
    <s v="Will is an Assistant Project Manager"/>
  </r>
  <r>
    <x v="2"/>
    <s v="Perth Metro"/>
    <s v="Inderpendent Superintendent (Contract Administration)"/>
    <x v="7"/>
    <n v="135"/>
    <s v="Cassidy is a Graduate Project Manager"/>
  </r>
  <r>
    <x v="2"/>
    <s v="Perth Metro"/>
    <s v="Inderpendent Superintendent (Contract Administration)"/>
    <x v="7"/>
    <n v="135"/>
    <s v="Jack is a Graduate Project Manager"/>
  </r>
  <r>
    <x v="3"/>
    <s v="Perth"/>
    <s v="Independent Services - Project Delivery"/>
    <x v="0"/>
    <n v="380"/>
    <m/>
  </r>
  <r>
    <x v="3"/>
    <s v="Perth"/>
    <s v="Independent Services - Project Delivery"/>
    <x v="4"/>
    <n v="330"/>
    <m/>
  </r>
  <r>
    <x v="3"/>
    <s v="Perth"/>
    <s v="Independent Services - Project Delivery"/>
    <x v="1"/>
    <n v="280"/>
    <m/>
  </r>
  <r>
    <x v="3"/>
    <s v="Perth"/>
    <s v="Independent Services - Project Delivery"/>
    <x v="3"/>
    <n v="225"/>
    <m/>
  </r>
  <r>
    <x v="3"/>
    <s v="Perth"/>
    <s v="Independent Services - Project Delivery"/>
    <x v="8"/>
    <n v="170"/>
    <m/>
  </r>
  <r>
    <x v="3"/>
    <s v="Perth"/>
    <s v="Independent Services - Project Delivery"/>
    <x v="9"/>
    <n v="120"/>
    <m/>
  </r>
  <r>
    <x v="4"/>
    <s v="All"/>
    <s v="Independent Superintendent"/>
    <x v="0"/>
    <n v="407"/>
    <s v="Director"/>
  </r>
  <r>
    <x v="4"/>
    <s v="All"/>
    <s v="Independent Superintendent"/>
    <x v="1"/>
    <n v="385"/>
    <s v="Principal (L9)"/>
  </r>
  <r>
    <x v="4"/>
    <s v="All"/>
    <s v="Independent Superintendent"/>
    <x v="5"/>
    <n v="341"/>
    <s v="Associate (L8)"/>
  </r>
  <r>
    <x v="4"/>
    <s v="All"/>
    <s v="Independent Superintendent"/>
    <x v="6"/>
    <n v="308"/>
    <s v="Lead Engineer / Consultant / Manager (L7)"/>
  </r>
  <r>
    <x v="4"/>
    <s v="All"/>
    <s v="Independent Superintendent"/>
    <x v="3"/>
    <n v="264"/>
    <s v="Senior Engineer / Consultant / Manager / Draftsperson (L6)"/>
  </r>
  <r>
    <x v="4"/>
    <s v="All"/>
    <s v="Independent Superintendent"/>
    <x v="9"/>
    <n v="231"/>
    <s v="Engineer (L5)"/>
  </r>
  <r>
    <x v="4"/>
    <s v="All"/>
    <s v="Independent Superintendent"/>
    <x v="9"/>
    <n v="198"/>
    <s v="Engineer (L4) / Draftsperson"/>
  </r>
  <r>
    <x v="4"/>
    <s v="All"/>
    <s v="Independent Superintendent"/>
    <x v="7"/>
    <n v="187"/>
    <s v="Graduate (L3)"/>
  </r>
  <r>
    <x v="5"/>
    <s v="Perth"/>
    <s v="Superintendent Representative"/>
    <x v="10"/>
    <n v="288.2"/>
    <m/>
  </r>
  <r>
    <x v="5"/>
    <s v="Perth"/>
    <s v="Superintendent Representative"/>
    <x v="0"/>
    <n v="288.2"/>
    <m/>
  </r>
  <r>
    <x v="5"/>
    <s v="Perth"/>
    <s v="Superintendent Representative"/>
    <x v="5"/>
    <n v="242"/>
    <m/>
  </r>
  <r>
    <x v="5"/>
    <s v="Perth"/>
    <s v="Superintendent Representative"/>
    <x v="3"/>
    <n v="242"/>
    <m/>
  </r>
  <r>
    <x v="5"/>
    <s v="Perth"/>
    <s v="Superintendent Representative"/>
    <x v="7"/>
    <n v="187"/>
    <m/>
  </r>
  <r>
    <x v="6"/>
    <s v="Perth Metro"/>
    <s v="Superintendent"/>
    <x v="0"/>
    <n v="385"/>
    <m/>
  </r>
  <r>
    <x v="6"/>
    <s v="Perth Metro"/>
    <s v="Superintendent"/>
    <x v="1"/>
    <n v="302.5"/>
    <m/>
  </r>
  <r>
    <x v="6"/>
    <s v="Perth Metro"/>
    <s v="Superintendent"/>
    <x v="5"/>
    <n v="275"/>
    <s v="Level is equivalent to our Project Director title"/>
  </r>
  <r>
    <x v="6"/>
    <s v="Perth Metro"/>
    <s v="Superintendent"/>
    <x v="2"/>
    <n v="247.5"/>
    <s v="Level is equivalent to our Senior Project Manager title"/>
  </r>
  <r>
    <x v="6"/>
    <s v="Perth Metro"/>
    <s v="Superintendent"/>
    <x v="6"/>
    <n v="220"/>
    <s v="Level is equivalent to our Project Manager title"/>
  </r>
  <r>
    <x v="7"/>
    <s v="Perth Metro, Karratha"/>
    <s v="Independent superintendent of works contracts"/>
    <x v="3"/>
    <n v="200"/>
    <s v="Hourly rates for Karratha excludes travel costs"/>
  </r>
  <r>
    <x v="7"/>
    <s v="Perth Metro, Karratha"/>
    <s v="Independent superintendent of works contracts"/>
    <x v="5"/>
    <n v="230"/>
    <s v="Hourly rates for Karratha excludes travel costs"/>
  </r>
  <r>
    <x v="7"/>
    <s v="Perth Metro, Karratha"/>
    <s v="Independent superintendent of works contracts"/>
    <x v="1"/>
    <n v="265"/>
    <s v="Hourly rates for Karratha excludes travel costs"/>
  </r>
  <r>
    <x v="7"/>
    <s v="Perth Metro, Karratha"/>
    <s v="Independent superintendent of works contracts"/>
    <x v="2"/>
    <n v="265"/>
    <s v="Hourly rates for Karratha excludes travel costs"/>
  </r>
  <r>
    <x v="8"/>
    <s v="Perth, Albany, Interstate"/>
    <s v="SR / Inspector"/>
    <x v="1"/>
    <n v="374"/>
    <m/>
  </r>
  <r>
    <x v="8"/>
    <s v="Perth, Albany, Interstate"/>
    <s v="SR / Inspector"/>
    <x v="0"/>
    <n v="347"/>
    <m/>
  </r>
  <r>
    <x v="8"/>
    <s v="Perth, Albany, Interstate"/>
    <s v="SR / Inspector"/>
    <x v="5"/>
    <n v="330"/>
    <m/>
  </r>
  <r>
    <x v="8"/>
    <s v="Perth, Albany, Interstate"/>
    <s v="SR / Inspector"/>
    <x v="2"/>
    <n v="275"/>
    <m/>
  </r>
  <r>
    <x v="8"/>
    <s v="Perth, Albany, Interstate"/>
    <s v="SR / Inspector"/>
    <x v="3"/>
    <n v="242"/>
    <m/>
  </r>
  <r>
    <x v="8"/>
    <s v="Perth, Albany, Interstate"/>
    <s v="SR / Inspector"/>
    <x v="6"/>
    <n v="198"/>
    <m/>
  </r>
  <r>
    <x v="8"/>
    <s v="Perth, Albany, Interstate"/>
    <s v="Inspector"/>
    <x v="3"/>
    <n v="253"/>
    <m/>
  </r>
  <r>
    <x v="8"/>
    <s v="Perth, Albany, Interstate"/>
    <s v="Inspector"/>
    <x v="9"/>
    <n v="209"/>
    <m/>
  </r>
  <r>
    <x v="8"/>
    <s v="Perth, Albany, Interstate"/>
    <s v="Inspector"/>
    <x v="11"/>
    <n v="198"/>
    <m/>
  </r>
  <r>
    <x v="8"/>
    <s v="Perth, Albany, Interstate"/>
    <s v="Site supervisor / SR"/>
    <x v="6"/>
    <n v="209"/>
    <m/>
  </r>
  <r>
    <x v="9"/>
    <s v="Perth Metro"/>
    <s v="Independent Superintendent"/>
    <x v="0"/>
    <n v="330"/>
    <m/>
  </r>
  <r>
    <x v="9"/>
    <s v="Perth Metro"/>
    <s v="Independent Superintendent"/>
    <x v="1"/>
    <n v="286"/>
    <m/>
  </r>
  <r>
    <x v="9"/>
    <s v="Perth Metro"/>
    <s v="Independent Superintendent"/>
    <x v="2"/>
    <n v="242"/>
    <m/>
  </r>
  <r>
    <x v="10"/>
    <s v="Perth Metro and Regional WA"/>
    <s v="Independent Superintendent "/>
    <x v="0"/>
    <n v="498.30000000000007"/>
    <m/>
  </r>
  <r>
    <x v="10"/>
    <s v="Perth Metro and Regional WA"/>
    <s v="Independent Superintendent "/>
    <x v="2"/>
    <n v="471.90000000000003"/>
    <m/>
  </r>
  <r>
    <x v="10"/>
    <s v="Perth Metro and Regional WA"/>
    <s v="Independent Superintendent "/>
    <x v="4"/>
    <n v="403.70000000000005"/>
    <m/>
  </r>
  <r>
    <x v="10"/>
    <s v="Perth Metro and Regional WA"/>
    <s v="Independent Superintendent "/>
    <x v="1"/>
    <n v="339.90000000000003"/>
    <m/>
  </r>
  <r>
    <x v="10"/>
    <s v="Perth Metro and Regional WA"/>
    <s v="Project Management / Contract Admin "/>
    <x v="5"/>
    <n v="304.70000000000005"/>
    <m/>
  </r>
  <r>
    <x v="10"/>
    <s v="Perth Metro and Regional WA"/>
    <s v="Project Management / Contract Admin"/>
    <x v="3"/>
    <n v="261.8"/>
    <m/>
  </r>
  <r>
    <x v="10"/>
    <s v="Perth Metro and Regional WA"/>
    <s v="Contract Administration "/>
    <x v="6"/>
    <n v="227.70000000000002"/>
    <m/>
  </r>
  <r>
    <x v="10"/>
    <s v="Perth Metro and Regional WA"/>
    <s v="Project Management"/>
    <x v="7"/>
    <n v="193.60000000000002"/>
    <m/>
  </r>
  <r>
    <x v="11"/>
    <s v="Perth"/>
    <s v="Independent Superintendent (Contract Administration)"/>
    <x v="0"/>
    <n v="440"/>
    <m/>
  </r>
  <r>
    <x v="11"/>
    <s v="Perth"/>
    <s v="Independent Superintendent (Contract Administration)"/>
    <x v="1"/>
    <n v="330"/>
    <m/>
  </r>
  <r>
    <x v="11"/>
    <s v="Perth"/>
    <s v="Independent Superintendent (Contract Administration)"/>
    <x v="2"/>
    <n v="242"/>
    <m/>
  </r>
  <r>
    <x v="11"/>
    <s v="Perth"/>
    <s v="Independent Superintendent (Contract Administration)"/>
    <x v="5"/>
    <n v="198"/>
    <m/>
  </r>
  <r>
    <x v="11"/>
    <s v="Perth"/>
    <s v="Independent Superintendent (Contract Administration)"/>
    <x v="3"/>
    <n v="165"/>
    <m/>
  </r>
  <r>
    <x v="11"/>
    <s v="Perth"/>
    <s v="Independent Superintendent (Contract Administration)"/>
    <x v="7"/>
    <n v="121"/>
    <m/>
  </r>
  <r>
    <x v="12"/>
    <s v="All Regions"/>
    <s v="Superintendency (Contract Administration) "/>
    <x v="0"/>
    <n v="230"/>
    <s v="Sam Fairless "/>
  </r>
  <r>
    <x v="12"/>
    <s v="All Regions"/>
    <s v="Superintendency (Contract Administration) "/>
    <x v="0"/>
    <n v="230"/>
    <s v="Andrew Pitt "/>
  </r>
  <r>
    <x v="12"/>
    <s v="All Regions"/>
    <s v="Superintendency (Contract Administration) "/>
    <x v="2"/>
    <n v="210"/>
    <s v="Kendal Riner "/>
  </r>
  <r>
    <x v="12"/>
    <s v="All Regions"/>
    <s v="Superintendency (Contract Administration) "/>
    <x v="3"/>
    <n v="190"/>
    <s v="Nelson Sorrenson "/>
  </r>
  <r>
    <x v="12"/>
    <s v="All Regions"/>
    <s v="Superintendency (Contract Administration) "/>
    <x v="3"/>
    <n v="190"/>
    <s v="Jordan Hanau "/>
  </r>
  <r>
    <x v="13"/>
    <s v="Queensland"/>
    <m/>
    <x v="10"/>
    <n v="350"/>
    <m/>
  </r>
  <r>
    <x v="13"/>
    <s v="Western Australia"/>
    <m/>
    <x v="0"/>
    <n v="300"/>
    <m/>
  </r>
  <r>
    <x v="13"/>
    <s v="Queensland"/>
    <m/>
    <x v="4"/>
    <n v="250"/>
    <m/>
  </r>
  <r>
    <x v="13"/>
    <s v="Western Australia"/>
    <m/>
    <x v="3"/>
    <n v="225"/>
    <m/>
  </r>
  <r>
    <x v="13"/>
    <s v="Western Australia"/>
    <m/>
    <x v="6"/>
    <n v="200"/>
    <m/>
  </r>
  <r>
    <x v="13"/>
    <s v="Western Australia"/>
    <m/>
    <x v="9"/>
    <n v="175"/>
    <m/>
  </r>
  <r>
    <x v="13"/>
    <s v="Western Australia"/>
    <m/>
    <x v="7"/>
    <n v="150"/>
    <m/>
  </r>
  <r>
    <x v="14"/>
    <s v="Perth Metro"/>
    <s v="Superintendent (Contract Admin)"/>
    <x v="0"/>
    <n v="330"/>
    <s v="Senior Engineer"/>
  </r>
  <r>
    <x v="14"/>
    <s v="Perth Metro"/>
    <s v="Superintendent (Contract Admin)"/>
    <x v="2"/>
    <n v="302.5"/>
    <s v="Senior Project Manager/Senior Engineer"/>
  </r>
  <r>
    <x v="14"/>
    <s v="Perth Metro"/>
    <s v="Superintendent (Contract Admin)"/>
    <x v="3"/>
    <n v="286"/>
    <s v="Senior Project/Civil Engineer"/>
  </r>
  <r>
    <x v="14"/>
    <s v="Perth Metro"/>
    <s v="Superintendent (Contract Admin)"/>
    <x v="7"/>
    <n v="275"/>
    <s v="Project Engineer"/>
  </r>
  <r>
    <x v="15"/>
    <s v="Perth Metro"/>
    <s v="Project oversight and escalation resolution"/>
    <x v="10"/>
    <n v="324"/>
    <s v="Executive Director level"/>
  </r>
  <r>
    <x v="15"/>
    <s v="Perth Metro"/>
    <s v="Program Management/ dispute resolution"/>
    <x v="5"/>
    <n v="279"/>
    <s v="Director Level"/>
  </r>
  <r>
    <x v="15"/>
    <s v="Perth Metro"/>
    <s v="Specialist Contract Management and resolution"/>
    <x v="0"/>
    <n v="238"/>
    <s v="Project or Technical Director"/>
  </r>
  <r>
    <x v="15"/>
    <s v="Perth Metro"/>
    <s v="Complex/ Multi-Project Management"/>
    <x v="4"/>
    <n v="210"/>
    <s v="Senior Project Manager"/>
  </r>
  <r>
    <x v="15"/>
    <s v="Perth Metro"/>
    <s v="Project Management"/>
    <x v="1"/>
    <n v="184"/>
    <s v="Project Manager/ Site Engineer"/>
  </r>
  <r>
    <x v="15"/>
    <s v="Perth Metro"/>
    <s v="Senior Site Superintendent"/>
    <x v="2"/>
    <n v="176"/>
    <s v="Senior Superintendent"/>
  </r>
  <r>
    <x v="15"/>
    <s v="Perth Metro"/>
    <s v="Site Superintendency Services"/>
    <x v="3"/>
    <n v="168"/>
    <s v="Site Superintendent/ Inspector"/>
  </r>
  <r>
    <x v="16"/>
    <s v="Perth"/>
    <s v="Independent Superintendent"/>
    <x v="2"/>
    <n v="312"/>
    <s v="Struan Burges - Practice Lead"/>
  </r>
  <r>
    <x v="16"/>
    <s v="Perth"/>
    <s v="Independent Superintendent"/>
    <x v="1"/>
    <n v="283"/>
    <s v="Philip Kirke - Project Director"/>
  </r>
  <r>
    <x v="16"/>
    <s v="Perth"/>
    <s v="Independent Superintendent"/>
    <x v="5"/>
    <n v="254"/>
    <s v="Stuart Moore - Senior Project Manager_x000a_Serisha Pedersen - Senior Project Manager_x000a_Hannah Barber - Senior Project Manager"/>
  </r>
  <r>
    <x v="16"/>
    <s v="Perth"/>
    <s v="Independent Superintendent"/>
    <x v="3"/>
    <n v="226"/>
    <m/>
  </r>
  <r>
    <x v="17"/>
    <s v="Perth"/>
    <s v="Client Interface/ Superintendent "/>
    <x v="10"/>
    <n v="240"/>
    <m/>
  </r>
  <r>
    <x v="17"/>
    <s v="Perth"/>
    <s v="Superintendent "/>
    <x v="0"/>
    <n v="230"/>
    <m/>
  </r>
  <r>
    <x v="17"/>
    <s v="Perth"/>
    <s v="Superintendent "/>
    <x v="4"/>
    <n v="220"/>
    <m/>
  </r>
  <r>
    <x v="17"/>
    <s v="Perth"/>
    <s v="Commercial Calims"/>
    <x v="2"/>
    <n v="200"/>
    <m/>
  </r>
  <r>
    <x v="17"/>
    <s v="Perth"/>
    <s v="Commercial Calims"/>
    <x v="6"/>
    <n v="180"/>
    <m/>
  </r>
  <r>
    <x v="18"/>
    <s v="Perth, WA"/>
    <s v="Independent Superintendent"/>
    <x v="0"/>
    <n v="396"/>
    <s v="Director/Associate Director"/>
  </r>
  <r>
    <x v="18"/>
    <s v="Perth, WA"/>
    <s v="Independent Superintendent"/>
    <x v="4"/>
    <n v="396"/>
    <s v="Director/Associate Director"/>
  </r>
  <r>
    <x v="18"/>
    <s v="Perth, WA"/>
    <s v="Independent Superintendent"/>
    <x v="1"/>
    <n v="341"/>
    <s v="Principal/Associate"/>
  </r>
  <r>
    <x v="18"/>
    <s v="Perth, WA"/>
    <s v="Independent Superintendent"/>
    <x v="5"/>
    <n v="341"/>
    <s v="Principal/Associate"/>
  </r>
  <r>
    <x v="18"/>
    <s v="Perth, WA"/>
    <s v="Independent Superintendent"/>
    <x v="3"/>
    <n v="302.5"/>
    <s v="Discipline Lead/Project Technical lead"/>
  </r>
  <r>
    <x v="18"/>
    <s v="Perth, WA"/>
    <s v="Independent Superintendent"/>
    <x v="8"/>
    <n v="280.5"/>
    <s v="Senior Engineer/Senior Designer/BIM Lead"/>
  </r>
  <r>
    <x v="18"/>
    <s v="Perth, WA"/>
    <s v="Independent Superintendent"/>
    <x v="6"/>
    <n v="225.5"/>
    <s v="Designer/Engineer"/>
  </r>
  <r>
    <x v="18"/>
    <s v="Perth, WA"/>
    <s v="Independent Superintendent"/>
    <x v="11"/>
    <n v="192.5"/>
    <s v="Drafter/BIM Modeller"/>
  </r>
  <r>
    <x v="18"/>
    <s v="Perth, WA"/>
    <s v="Independent Superintendent"/>
    <x v="7"/>
    <n v="148.5"/>
    <s v="Engineer"/>
  </r>
  <r>
    <x v="19"/>
    <s v="Perth"/>
    <s v="Advisory"/>
    <x v="0"/>
    <n v="365"/>
    <s v="Advisor"/>
  </r>
  <r>
    <x v="19"/>
    <s v="Perth"/>
    <s v="Review and Claims Management"/>
    <x v="2"/>
    <n v="262"/>
    <s v="Director of Projects"/>
  </r>
  <r>
    <x v="19"/>
    <s v="Perth"/>
    <s v="Senior Project Superintendence"/>
    <x v="5"/>
    <n v="248"/>
    <s v="Project Director"/>
  </r>
  <r>
    <x v="19"/>
    <s v="Perth"/>
    <s v="Superintendent"/>
    <x v="3"/>
    <n v="235"/>
    <s v="Superintendent"/>
  </r>
  <r>
    <x v="19"/>
    <s v="Perth"/>
    <s v="Senior Contracts Administrator"/>
    <x v="6"/>
    <n v="193"/>
    <s v="Senior Contracts Administrator"/>
  </r>
  <r>
    <x v="19"/>
    <s v="Perth"/>
    <s v="Contracts Administration "/>
    <x v="9"/>
    <n v="175"/>
    <s v="Contracts Administration "/>
  </r>
  <r>
    <x v="19"/>
    <s v="Perth"/>
    <s v="Project Support"/>
    <x v="11"/>
    <n v="139"/>
    <s v="Project Support"/>
  </r>
  <r>
    <x v="19"/>
    <s v="Perth"/>
    <s v="Graduate"/>
    <x v="7"/>
    <n v="118"/>
    <s v="Graduate"/>
  </r>
  <r>
    <x v="20"/>
    <s v="Perth"/>
    <s v="Independent Superintendent "/>
    <x v="0"/>
    <n v="300"/>
    <m/>
  </r>
  <r>
    <x v="20"/>
    <s v="Perth"/>
    <s v="Independent Superintendent "/>
    <x v="4"/>
    <n v="280"/>
    <m/>
  </r>
  <r>
    <x v="20"/>
    <s v="Perth"/>
    <s v="Independent Superintendent "/>
    <x v="5"/>
    <n v="240"/>
    <m/>
  </r>
  <r>
    <x v="20"/>
    <s v="Perth"/>
    <s v="Independent Superintendent "/>
    <x v="2"/>
    <n v="180"/>
    <m/>
  </r>
  <r>
    <x v="20"/>
    <s v="Perth"/>
    <s v="Independent Superintendent "/>
    <x v="3"/>
    <n v="150"/>
    <m/>
  </r>
  <r>
    <x v="20"/>
    <s v="Perth"/>
    <s v="Independent Superintendent "/>
    <x v="9"/>
    <n v="130"/>
    <m/>
  </r>
  <r>
    <x v="20"/>
    <s v="Perth"/>
    <s v="Independent Superintendent "/>
    <x v="7"/>
    <n v="120"/>
    <m/>
  </r>
  <r>
    <x v="21"/>
    <s v="Perth Metro"/>
    <s v="Independent Superintendent (Contract Administration)"/>
    <x v="4"/>
    <n v="305"/>
    <s v="Associate Director, Senior Project Manager, Executive, Principal Professional, Design Manager"/>
  </r>
  <r>
    <x v="21"/>
    <s v="Perth Metro"/>
    <s v="Independent Superintendent (Contract Administration)"/>
    <x v="5"/>
    <n v="245"/>
    <s v="Associate, Project Manager"/>
  </r>
  <r>
    <x v="21"/>
    <s v="Perth Metro"/>
    <s v="Independent Superintendent (Contract Administration)"/>
    <x v="3"/>
    <n v="215"/>
    <s v="Senior Engineer, Senior Professional"/>
  </r>
  <r>
    <x v="21"/>
    <s v="Perth Metro"/>
    <s v="Independent Superintendent (Contract Administration)"/>
    <x v="8"/>
    <n v="175"/>
    <s v="Engineer, Professional"/>
  </r>
  <r>
    <x v="21"/>
    <s v="Perth Metro"/>
    <s v="Independent Superintendent (Contract Administration)"/>
    <x v="7"/>
    <n v="145"/>
    <s v="Graduate Engineer, Graduate Professional"/>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
  <r>
    <x v="0"/>
    <s v="Perth Metro"/>
    <s v="Geotechnical Consultancy"/>
    <x v="0"/>
    <n v="370.97500000000002"/>
    <s v="AECOM Technical Director level"/>
  </r>
  <r>
    <x v="0"/>
    <s v="Perth Metro"/>
    <s v="Geotechnical Consultancy"/>
    <x v="1"/>
    <n v="339.625"/>
    <s v="AECOM Associate Director level"/>
  </r>
  <r>
    <x v="0"/>
    <s v="Perth Metro"/>
    <s v="Geotechnical Consultancy"/>
    <x v="2"/>
    <n v="266.47500000000002"/>
    <s v="AECOM Principal level"/>
  </r>
  <r>
    <x v="0"/>
    <s v="Perth Metro"/>
    <s v="Geotechnical Consultancy"/>
    <x v="3"/>
    <n v="219.45"/>
    <s v="AECOM Senior Engineer level"/>
  </r>
  <r>
    <x v="0"/>
    <s v="Perth Metro"/>
    <s v="Geotechnical Consultancy"/>
    <x v="4"/>
    <n v="156.75"/>
    <s v="AECOM Graduate Engineer level"/>
  </r>
  <r>
    <x v="0"/>
    <s v="Perth Metro"/>
    <s v="Geotechnical Consultancy"/>
    <x v="5"/>
    <n v="203.77500000000001"/>
    <s v="AECOM SeniorTechnical Officer"/>
  </r>
  <r>
    <x v="1"/>
    <s v="Sydney"/>
    <s v="Analysis of the behaviour of soil and rocks when placed under pressure by structures above and below ground foundations."/>
    <x v="6"/>
    <n v="510"/>
    <m/>
  </r>
  <r>
    <x v="1"/>
    <s v="Sydney"/>
    <s v="Analysis of the behaviour of soil and rocks when placed under pressure by structures above and below ground foundations."/>
    <x v="0"/>
    <n v="380"/>
    <m/>
  </r>
  <r>
    <x v="1"/>
    <s v="Sydney"/>
    <s v="Analysis of the behaviour of soil and rocks when placed under pressure by structures above and below ground foundations."/>
    <x v="1"/>
    <n v="330"/>
    <m/>
  </r>
  <r>
    <x v="1"/>
    <s v="Perth"/>
    <s v="Analysis of the behaviour of soil and rocks when placed under pressure by structures above and below ground foundations."/>
    <x v="2"/>
    <n v="280"/>
    <m/>
  </r>
  <r>
    <x v="1"/>
    <s v="Sydney"/>
    <s v="Analysis of the behaviour of soil and rocks when placed under pressure by structures above and below ground foundations."/>
    <x v="3"/>
    <n v="225"/>
    <m/>
  </r>
  <r>
    <x v="2"/>
    <s v="Australia"/>
    <s v="For the provision of services in relation to, but not limited to, analysing the likely behaviour of soil and rocks when placed under pressure by proposed structures and designs above and below ground foundations.  "/>
    <x v="6"/>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0"/>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7"/>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2"/>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8"/>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3"/>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9"/>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0"/>
    <n v="23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5"/>
    <n v="25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1"/>
    <n v="20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4"/>
    <n v="180"/>
    <s v="Rates agreed with other clients vary by project and are commercial in confidence so will not be provided."/>
  </r>
  <r>
    <x v="3"/>
    <s v="Western Australia &amp; Australia "/>
    <s v=" Geotechnical &amp; Design"/>
    <x v="0"/>
    <n v="446"/>
    <s v="Maximum Rate.  Lower rate may be provided in tender"/>
  </r>
  <r>
    <x v="3"/>
    <s v="Western Australia - All"/>
    <s v=" Geotechnical &amp; Design"/>
    <x v="2"/>
    <n v="374"/>
    <s v="Maximum Rate.  Lower rate may be provided in tender"/>
  </r>
  <r>
    <x v="3"/>
    <s v="Western Australia - All"/>
    <s v=" Geotechnical &amp; Design"/>
    <x v="8"/>
    <n v="341"/>
    <s v="Maximum Rate.  Lower rate may be provided in tender"/>
  </r>
  <r>
    <x v="3"/>
    <s v="Western Australia - All"/>
    <s v=" Geotechnical &amp; Design"/>
    <x v="3"/>
    <n v="303"/>
    <s v="Maximum Rate.  Lower rate may be provided in tender."/>
  </r>
  <r>
    <x v="3"/>
    <s v="Western Australia - All"/>
    <s v=" Geotechnical &amp; Design"/>
    <x v="9"/>
    <n v="253"/>
    <s v="Senior Engineer / Scientist. Maximum Rate.  Lower rate may be provided in tender."/>
  </r>
  <r>
    <x v="3"/>
    <s v="Western Australia - All"/>
    <s v=" Geotechnical &amp; Design"/>
    <x v="5"/>
    <n v="226"/>
    <s v="Geotechnician Maximum Rate.  Lower rate may be provided in tender."/>
  </r>
  <r>
    <x v="3"/>
    <s v="Western Australia - All"/>
    <s v=" Geotechnical &amp; Design"/>
    <x v="11"/>
    <n v="204"/>
    <s v="Experienced CADD Technician. Maximum Rate.  Lower rate may be provided in tender."/>
  </r>
  <r>
    <x v="3"/>
    <s v="Western Australia - All"/>
    <s v=" Geotechnical &amp; Design"/>
    <x v="11"/>
    <n v="242"/>
    <s v="CADD Manager.  Maximum Rate.  Lower rate may be provided in tender."/>
  </r>
  <r>
    <x v="4"/>
    <s v="All"/>
    <s v="Geotechnical Consultancy"/>
    <x v="0"/>
    <n v="407"/>
    <s v="Director"/>
  </r>
  <r>
    <x v="4"/>
    <s v="All"/>
    <s v="Geotechnical Consultancy"/>
    <x v="2"/>
    <n v="385"/>
    <s v="Principal (L9)"/>
  </r>
  <r>
    <x v="4"/>
    <s v="All"/>
    <s v="Geotechnical Consultancy"/>
    <x v="8"/>
    <n v="341"/>
    <s v="Associate (L8)"/>
  </r>
  <r>
    <x v="4"/>
    <s v="All"/>
    <s v="Geotechnical Consultancy"/>
    <x v="10"/>
    <n v="308"/>
    <s v="Lead Engineer / Consultant / Manager (L7)"/>
  </r>
  <r>
    <x v="4"/>
    <s v="All"/>
    <s v="Geotechnical Consultancy"/>
    <x v="3"/>
    <n v="264"/>
    <s v="Senior Engineer / Consultant / Manager / Draftsperson (L6)"/>
  </r>
  <r>
    <x v="4"/>
    <s v="All"/>
    <s v="Geotechnical Consultancy"/>
    <x v="5"/>
    <n v="231"/>
    <s v="Engineer (L5)"/>
  </r>
  <r>
    <x v="4"/>
    <s v="All"/>
    <s v="Geotechnical Consultancy"/>
    <x v="5"/>
    <n v="198"/>
    <s v="Engineer (L4) / Draftsperson"/>
  </r>
  <r>
    <x v="4"/>
    <s v="All"/>
    <s v="Geotechnical Consultancy"/>
    <x v="4"/>
    <n v="187"/>
    <s v="Graduate (L3)"/>
  </r>
  <r>
    <x v="5"/>
    <s v="NSW Metro"/>
    <s v="Geotechnical Director"/>
    <x v="0"/>
    <n v="550"/>
    <s v="Geotechnical Director. Min 20 years of experience"/>
  </r>
  <r>
    <x v="5"/>
    <s v="Singapore Metro"/>
    <s v="Geotechnical Director"/>
    <x v="0"/>
    <n v="412.5"/>
    <s v="Geotechnical Director. Min 20 years of experience"/>
  </r>
  <r>
    <x v="5"/>
    <s v="Perth Metro"/>
    <s v="Geotechnical Senior Associate"/>
    <x v="1"/>
    <n v="471.9"/>
    <s v="Senior Associate Engineer. Min 15 years of experience"/>
  </r>
  <r>
    <x v="5"/>
    <s v="Perth Metro"/>
    <s v="Senior Geotechnical Egnineer"/>
    <x v="3"/>
    <n v="384.31"/>
    <s v="Senior / Associate Engineer. Min 10 years experience."/>
  </r>
  <r>
    <x v="5"/>
    <s v="Perth Metro"/>
    <s v="Geotechnical Egnineer"/>
    <x v="3"/>
    <n v="288.75"/>
    <s v="Engineer. Min 3 years of experience. Additional 'Engineer' Level of Personnel necessary"/>
  </r>
  <r>
    <x v="5"/>
    <s v="Perth Metro"/>
    <s v="Graduate Geotechnical Egnineer"/>
    <x v="4"/>
    <n v="225.5"/>
    <m/>
  </r>
  <r>
    <x v="5"/>
    <s v="NSW Metro"/>
    <s v="Senior Engineering Geologist"/>
    <x v="3"/>
    <n v="384.31"/>
    <s v="Senior Engineering Geologist. Min 10 years Experience"/>
  </r>
  <r>
    <x v="5"/>
    <s v="Victoria Metro"/>
    <s v="Senior Geotechnical Egnineer"/>
    <x v="3"/>
    <n v="384.31"/>
    <s v="Senior / Associate Engineer. Min 10 years experience."/>
  </r>
  <r>
    <x v="6"/>
    <s v="Perth"/>
    <s v="Geotechnical"/>
    <x v="7"/>
    <n v="378.67500000000001"/>
    <s v="L7 Senior Principal Geotechnical Engineer/ Engineering Geologist"/>
  </r>
  <r>
    <x v="6"/>
    <s v="Perth"/>
    <s v="Geotechnical"/>
    <x v="2"/>
    <n v="303.875"/>
    <s v="L6 Principal Geotechnical Engineer/ Engineering Geologist"/>
  </r>
  <r>
    <x v="6"/>
    <s v="Perth"/>
    <s v="Geotechnical"/>
    <x v="8"/>
    <n v="247.77500000000001"/>
    <s v="L5 Associate Geotechnical Engineer/ Engineering Geologist"/>
  </r>
  <r>
    <x v="6"/>
    <s v="Perth"/>
    <s v="Geotechnical"/>
    <x v="10"/>
    <n v="247.77500000000001"/>
    <s v="L5 Associate GIS Specialist"/>
  </r>
  <r>
    <x v="6"/>
    <s v="Perth"/>
    <s v="Geotechnical"/>
    <x v="3"/>
    <n v="224.4"/>
    <s v="L4 Senior Geotechnical Engineer/ Engineering Geologist"/>
  </r>
  <r>
    <x v="6"/>
    <s v="Perth"/>
    <s v="Geotechnical"/>
    <x v="9"/>
    <n v="210.375"/>
    <s v="L3 Project Geotechnical Engineer/ Engineering Geologist"/>
  </r>
  <r>
    <x v="6"/>
    <s v="Perth"/>
    <s v="Geotechnical"/>
    <x v="9"/>
    <n v="177.65"/>
    <s v="L2 Geotechnical Engineer/ Engineering Geologist"/>
  </r>
  <r>
    <x v="6"/>
    <s v="Perth"/>
    <s v="Geotechnical"/>
    <x v="9"/>
    <n v="149.6"/>
    <s v="L1 Geotechnical Engineer/ Engineering Geologist"/>
  </r>
  <r>
    <x v="6"/>
    <s v="Perth"/>
    <s v="Geotechnical"/>
    <x v="4"/>
    <n v="130.9"/>
    <s v="G Student Geotechnical Engineer/ Geologist"/>
  </r>
  <r>
    <x v="6"/>
    <s v="Perth"/>
    <s v="Geotechnical"/>
    <x v="11"/>
    <n v="130.9"/>
    <s v="T2 Civil Designer"/>
  </r>
  <r>
    <x v="6"/>
    <s v="Perth"/>
    <s v="Geotechnical"/>
    <x v="11"/>
    <n v="130.9"/>
    <s v="T2 Civil Drafter"/>
  </r>
  <r>
    <x v="7"/>
    <s v="Perth"/>
    <s v="Geotechnical (Technical Review)"/>
    <x v="2"/>
    <n v="420"/>
    <s v="Frederic Verheyde, Dan Reaveley"/>
  </r>
  <r>
    <x v="7"/>
    <s v="Perth"/>
    <s v="Geotechnical (project manager)"/>
    <x v="8"/>
    <n v="320"/>
    <s v="Brendan Divilly, Damian Jagoe-Banks"/>
  </r>
  <r>
    <x v="7"/>
    <s v="Perth"/>
    <s v="Geotechnical (field engineer)"/>
    <x v="9"/>
    <n v="210"/>
    <s v="Gary Gao, Alex Angelkov"/>
  </r>
  <r>
    <x v="8"/>
    <s v="Perth Metro"/>
    <s v="Geotechnical"/>
    <x v="2"/>
    <n v="403.70000000000005"/>
    <m/>
  </r>
  <r>
    <x v="8"/>
    <s v="Perth Metro"/>
    <s v="Geotechnical"/>
    <x v="8"/>
    <n v="304.70000000000005"/>
    <m/>
  </r>
  <r>
    <x v="8"/>
    <s v="Perth Metro"/>
    <s v="Geotechnical"/>
    <x v="3"/>
    <n v="261.8"/>
    <m/>
  </r>
  <r>
    <x v="8"/>
    <s v="Perth Metro"/>
    <s v="Geotechnical"/>
    <x v="10"/>
    <n v="227.70000000000002"/>
    <m/>
  </r>
  <r>
    <x v="8"/>
    <s v="Perth Metro"/>
    <s v="Geotechnical"/>
    <x v="4"/>
    <n v="193.60000000000002"/>
    <m/>
  </r>
  <r>
    <x v="9"/>
    <s v="Australia"/>
    <s v="Geotechnical Consultancy"/>
    <x v="6"/>
    <n v="462.00000000000006"/>
    <m/>
  </r>
  <r>
    <x v="9"/>
    <s v="Australia"/>
    <s v="Geotechnical Consultancy"/>
    <x v="0"/>
    <n v="396.00000000000006"/>
    <m/>
  </r>
  <r>
    <x v="9"/>
    <s v="Australia"/>
    <s v="Geotechnical Consultancy"/>
    <x v="7"/>
    <n v="352"/>
    <m/>
  </r>
  <r>
    <x v="9"/>
    <s v="Australia"/>
    <s v="Geotechnical Consultancy"/>
    <x v="1"/>
    <n v="308"/>
    <m/>
  </r>
  <r>
    <x v="9"/>
    <s v="Australia"/>
    <s v="Geotechnical Consultancy"/>
    <x v="2"/>
    <n v="275"/>
    <m/>
  </r>
  <r>
    <x v="9"/>
    <s v="Australia"/>
    <s v="Geotechnical Consultancy"/>
    <x v="8"/>
    <n v="258.5"/>
    <m/>
  </r>
  <r>
    <x v="9"/>
    <s v="Australia"/>
    <s v="Geotechnical Consultancy"/>
    <x v="3"/>
    <n v="236.50000000000003"/>
    <m/>
  </r>
  <r>
    <x v="9"/>
    <s v="Australia"/>
    <s v="Geotechnical Consultancy"/>
    <x v="9"/>
    <n v="236.50000000000003"/>
    <m/>
  </r>
  <r>
    <x v="9"/>
    <s v="Australia"/>
    <s v="Geotechnical Consultancy"/>
    <x v="10"/>
    <n v="275"/>
    <m/>
  </r>
  <r>
    <x v="9"/>
    <s v="Australia"/>
    <s v="Geotechnical Consultancy"/>
    <x v="5"/>
    <n v="253.00000000000003"/>
    <m/>
  </r>
  <r>
    <x v="9"/>
    <s v="Australia"/>
    <s v="Geotechnical Consultancy"/>
    <x v="11"/>
    <n v="220.00000000000003"/>
    <m/>
  </r>
  <r>
    <x v="9"/>
    <s v="Australia"/>
    <s v="Geotechnical Consultancy"/>
    <x v="4"/>
    <n v="187.00000000000003"/>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0"/>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1"/>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5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1"/>
    <s v="Perth"/>
    <s v="Geotechnical Engineer"/>
    <x v="1"/>
    <n v="300"/>
    <s v="David Hull"/>
  </r>
  <r>
    <x v="11"/>
    <s v="Perth"/>
    <s v="Geotechnical Engineer"/>
    <x v="3"/>
    <n v="185"/>
    <s v="Lucas Testar"/>
  </r>
  <r>
    <x v="11"/>
    <s v="Perth"/>
    <s v="Geotechnical Engineer"/>
    <x v="4"/>
    <n v="105"/>
    <s v="Jherun Sambo"/>
  </r>
  <r>
    <x v="11"/>
    <s v="Brisbane"/>
    <s v="Geotechnical Engineer"/>
    <x v="2"/>
    <n v="285"/>
    <s v="Karen OJ"/>
  </r>
  <r>
    <x v="12"/>
    <s v="Perth"/>
    <s v="Project Management"/>
    <x v="2"/>
    <n v="285"/>
    <m/>
  </r>
  <r>
    <x v="12"/>
    <s v="Adelaide"/>
    <s v="Engineering"/>
    <x v="8"/>
    <n v="240"/>
    <m/>
  </r>
  <r>
    <x v="12"/>
    <s v="Adelaide"/>
    <s v="Engineering"/>
    <x v="4"/>
    <n v="140"/>
    <m/>
  </r>
  <r>
    <x v="13"/>
    <s v="Perth, WA"/>
    <s v="Geotechnical Consultancy"/>
    <x v="0"/>
    <n v="396"/>
    <s v="Director"/>
  </r>
  <r>
    <x v="13"/>
    <s v="Perth, WA"/>
    <s v="Geotechnical Consultancy"/>
    <x v="7"/>
    <n v="374"/>
    <s v="Business Leader / Group Leader (Non-Director)"/>
  </r>
  <r>
    <x v="13"/>
    <s v="Perth, WA"/>
    <s v="Geotechnical Consultancy"/>
    <x v="1"/>
    <n v="341"/>
    <s v="Associate Director"/>
  </r>
  <r>
    <x v="13"/>
    <s v="Perth, WA"/>
    <s v="Geotechnical Consultancy"/>
    <x v="2"/>
    <n v="319"/>
    <s v="Principal"/>
  </r>
  <r>
    <x v="13"/>
    <s v="Perth, WA"/>
    <s v="Geotechnical Consultancy"/>
    <x v="8"/>
    <n v="286"/>
    <s v="Associate"/>
  </r>
  <r>
    <x v="13"/>
    <s v="Perth, WA"/>
    <s v="Geotechnical Consultancy"/>
    <x v="10"/>
    <n v="264"/>
    <s v="Project Technical Lead (Non-Associate or above)"/>
  </r>
  <r>
    <x v="13"/>
    <s v="Perth, WA"/>
    <s v="Geotechnical Consultancy"/>
    <x v="3"/>
    <n v="242"/>
    <s v="Senior Engineer / Senior Designer / BIM Lead"/>
  </r>
  <r>
    <x v="13"/>
    <s v="Perth, WA"/>
    <s v="Geotechnical Consultancy"/>
    <x v="5"/>
    <n v="209"/>
    <s v="Designer / Engineer"/>
  </r>
  <r>
    <x v="13"/>
    <s v="Perth, WA"/>
    <s v="Geotechnical Consultancy"/>
    <x v="11"/>
    <n v="165"/>
    <s v="Drafter / BIM Modeller"/>
  </r>
  <r>
    <x v="13"/>
    <s v="Perth, WA"/>
    <s v="Geotechnical Consultancy"/>
    <x v="4"/>
    <n v="132"/>
    <s v="Graduate"/>
  </r>
  <r>
    <x v="14"/>
    <s v="Perth Metro"/>
    <s v="Geotechnical Engineering"/>
    <x v="8"/>
    <n v="220"/>
    <m/>
  </r>
  <r>
    <x v="14"/>
    <s v="Perth Metro"/>
    <s v="Geotechnical Engineering"/>
    <x v="7"/>
    <n v="210"/>
    <m/>
  </r>
  <r>
    <x v="14"/>
    <s v="Perth Metro"/>
    <s v="Geotechnical Engineering"/>
    <x v="3"/>
    <n v="210"/>
    <m/>
  </r>
  <r>
    <x v="14"/>
    <s v="Perth Metro"/>
    <s v="Laboratory Testing"/>
    <x v="7"/>
    <n v="220"/>
    <m/>
  </r>
  <r>
    <x v="14"/>
    <s v="Perth Metro"/>
    <s v="Laboratory Testing"/>
    <x v="7"/>
    <n v="200"/>
    <m/>
  </r>
  <r>
    <x v="15"/>
    <s v="Perth Metro"/>
    <s v="Geotechnical Consultancy"/>
    <x v="2"/>
    <n v="429"/>
    <m/>
  </r>
  <r>
    <x v="15"/>
    <s v="Perth Metro"/>
    <s v="Geotechnical Consultancy"/>
    <x v="2"/>
    <n v="368.5"/>
    <m/>
  </r>
  <r>
    <x v="15"/>
    <s v="Perth Metro"/>
    <s v="Geotechnical Consultancy"/>
    <x v="8"/>
    <n v="330"/>
    <m/>
  </r>
  <r>
    <x v="15"/>
    <s v="Perth Metro"/>
    <s v="Geotechnical Consultancy"/>
    <x v="3"/>
    <n v="297"/>
    <m/>
  </r>
  <r>
    <x v="15"/>
    <s v="Perth Metro"/>
    <s v="Geotechnical Consultancy"/>
    <x v="10"/>
    <n v="264"/>
    <m/>
  </r>
  <r>
    <x v="15"/>
    <s v="Perth Metro"/>
    <s v="Geotechnical Consultancy"/>
    <x v="10"/>
    <n v="209"/>
    <m/>
  </r>
  <r>
    <x v="15"/>
    <s v="Perth Metro"/>
    <s v="Geotechnical Consultancy"/>
    <x v="10"/>
    <n v="181.5"/>
    <m/>
  </r>
  <r>
    <x v="15"/>
    <s v="Perth Metro"/>
    <s v="Geotechnical Consultancy"/>
    <x v="4"/>
    <n v="159.6"/>
    <m/>
  </r>
  <r>
    <x v="15"/>
    <s v="Perth Metro"/>
    <s v="Geotechnical Consultancy"/>
    <x v="11"/>
    <n v="247.5"/>
    <m/>
  </r>
  <r>
    <x v="15"/>
    <s v="Perth Metro"/>
    <s v="Geotechnical Consultancy"/>
    <x v="11"/>
    <n v="275"/>
    <m/>
  </r>
  <r>
    <x v="16"/>
    <s v="Perth, WA"/>
    <s v="Geotechnical Consultancy Services"/>
    <x v="3"/>
    <n v="185.625"/>
    <s v="Joseph Tan - Senior Geotechnical Engineer Level 1"/>
  </r>
  <r>
    <x v="16"/>
    <s v="Perth, WA"/>
    <s v="Geotechnical Consultancy Services"/>
    <x v="2"/>
    <n v="280.5"/>
    <s v="Stefano Rotatori - Principal Geotechnical Engineer"/>
  </r>
  <r>
    <x v="16"/>
    <s v="Perth, WA"/>
    <s v="Geotechnical Consultancy Services"/>
    <x v="2"/>
    <n v="280.5"/>
    <s v="Ivan Lim - Senior Principal Geotechnical Engineer"/>
  </r>
  <r>
    <x v="16"/>
    <s v="Perth, WA"/>
    <s v="Geotechnical Consultancy Services"/>
    <x v="0"/>
    <n v="309.375"/>
    <s v="Elio Novello - Technical Director"/>
  </r>
  <r>
    <x v="17"/>
    <s v="Perth Metro"/>
    <s v="Geotechnical Consultancy"/>
    <x v="0"/>
    <n v="430"/>
    <s v="Principal Director, Section Director"/>
  </r>
  <r>
    <x v="17"/>
    <s v="Perth Metro"/>
    <s v="Geotechnical Consultancy"/>
    <x v="7"/>
    <n v="345"/>
    <s v="Director, Technical Director"/>
  </r>
  <r>
    <x v="17"/>
    <s v="Perth Metro"/>
    <s v="Geotechnical Consultancy"/>
    <x v="1"/>
    <n v="305"/>
    <s v="Associate Director, Senior Project Manager, Executive, Principal Professional, Design Manager"/>
  </r>
  <r>
    <x v="17"/>
    <s v="Perth Metro"/>
    <s v="Geotechnical Consultancy"/>
    <x v="8"/>
    <n v="245"/>
    <s v="Associate, Project Manager"/>
  </r>
  <r>
    <x v="17"/>
    <s v="Perth Metro"/>
    <s v="Geotechnical Consultancy"/>
    <x v="3"/>
    <n v="215"/>
    <s v="Senior Engineer, Senior Professional"/>
  </r>
  <r>
    <x v="17"/>
    <s v="Perth Metro"/>
    <s v="Geotechnical Consultancy"/>
    <x v="9"/>
    <n v="175"/>
    <s v="Engineer, Professional"/>
  </r>
  <r>
    <x v="17"/>
    <s v="Perth Metro"/>
    <s v="Geotechnical Consultancy"/>
    <x v="4"/>
    <n v="145"/>
    <s v="Graduate Engineer, Graduate Professional"/>
  </r>
  <r>
    <x v="17"/>
    <s v="Perth Metro"/>
    <s v="Geotechnical Consultancy"/>
    <x v="10"/>
    <n v="215"/>
    <s v="BIM Leader, Snr BIM Coord, Snr BIM Tech, Snr Designer, Snr Tech Off, Snr Draftsperson"/>
  </r>
  <r>
    <x v="17"/>
    <s v="Perth Metro"/>
    <s v="Geotechnical Consultancy"/>
    <x v="5"/>
    <n v="185"/>
    <s v="Project BIM Technician, BIM Coordinator, Designer, Modeller"/>
  </r>
  <r>
    <x v="17"/>
    <s v="Perth Metro"/>
    <s v="Geotechnical Consultancy"/>
    <x v="11"/>
    <n v="145"/>
    <s v="BIM Technician, Draftsperson, BIM Admin, Intern"/>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Perth Metro"/>
    <s v="Landscape Consultancy"/>
    <x v="0"/>
    <n v="370.97500000000002"/>
    <s v="AECOM Technical Director level"/>
  </r>
  <r>
    <x v="0"/>
    <s v="Perth Metro"/>
    <s v="Landscape Consultancy"/>
    <x v="1"/>
    <n v="339.625"/>
    <s v="AECOM Associate Director level"/>
  </r>
  <r>
    <x v="0"/>
    <s v="Perth Metro"/>
    <s v="Landscape Consultancy"/>
    <x v="2"/>
    <n v="266.47500000000002"/>
    <s v="AECOM Principal level"/>
  </r>
  <r>
    <x v="0"/>
    <s v="Perth Metro"/>
    <s v="Landscape Consultancy"/>
    <x v="3"/>
    <n v="219.45"/>
    <s v="AECOM Senior Engineer / Consultant level"/>
  </r>
  <r>
    <x v="0"/>
    <s v="Perth Metro"/>
    <s v="Landscape Consultancy"/>
    <x v="4"/>
    <n v="182.875"/>
    <s v="For this discipline this denotes our &quot;Experienced Engineer / Consultant&quot;"/>
  </r>
  <r>
    <x v="0"/>
    <s v="Perth Metro"/>
    <s v="Landscape Consultancy"/>
    <x v="5"/>
    <n v="156.75"/>
    <s v="AECOM Graduate Engineer/Consultant level"/>
  </r>
  <r>
    <x v="0"/>
    <s v="Perth Metro"/>
    <s v="Landscape Consultancy"/>
    <x v="4"/>
    <n v="256.02499999999998"/>
    <s v="For this discipline this denotes our &quot;Principal Technical Officer&quot;"/>
  </r>
  <r>
    <x v="0"/>
    <s v="Perth Metro"/>
    <s v="Landscape Consultancy"/>
    <x v="6"/>
    <n v="203.77500000000001"/>
    <s v="AECOM SeniorTechnical Officer"/>
  </r>
  <r>
    <x v="0"/>
    <s v="Perth Metro"/>
    <s v="Landscape Consultancy"/>
    <x v="7"/>
    <n v="161.97499999999999"/>
    <s v="AECOM Technical Officer"/>
  </r>
  <r>
    <x v="0"/>
    <s v="India (Overseas design Centre)"/>
    <s v="Landscape Consultancy"/>
    <x v="6"/>
    <n v="82.5"/>
    <s v="AECOM SeniorTechnical Officer. These rates are for our overseas documentation centre in India. Specialists within India would require submission of a seperate rate should be required."/>
  </r>
  <r>
    <x v="0"/>
    <s v="India (Overseas design Centre)"/>
    <s v="Landscape Consultancy"/>
    <x v="7"/>
    <n v="66"/>
    <s v="AECOM Technical Officer. These rates are for our overseas documentation centre in India. Specialists within India would require submission of a seperate rate should be required."/>
  </r>
  <r>
    <x v="1"/>
    <s v="Perth Metro"/>
    <s v="Architecture/Building Design"/>
    <x v="2"/>
    <n v="400"/>
    <m/>
  </r>
  <r>
    <x v="1"/>
    <s v="Perth Metro"/>
    <s v="Architecture/Building Design"/>
    <x v="8"/>
    <n v="275"/>
    <m/>
  </r>
  <r>
    <x v="1"/>
    <s v="Perth Metro"/>
    <s v="Architecture/Building Design"/>
    <x v="6"/>
    <n v="225"/>
    <m/>
  </r>
  <r>
    <x v="1"/>
    <s v="Perth Metro"/>
    <s v="Architecture/Building Design"/>
    <x v="5"/>
    <n v="190"/>
    <m/>
  </r>
  <r>
    <x v="1"/>
    <s v="Perth Metro"/>
    <s v="Architecture/Building Design"/>
    <x v="9"/>
    <n v="400"/>
    <s v="Architectus Project Role Type - Principal"/>
  </r>
  <r>
    <x v="1"/>
    <s v="Perth Metro"/>
    <s v="Architecture/Building Design"/>
    <x v="9"/>
    <n v="350"/>
    <s v="Architectus Project Role Type - Associate Principal"/>
  </r>
  <r>
    <x v="1"/>
    <s v="Perth Metro"/>
    <s v="Architecture/Building Design"/>
    <x v="9"/>
    <n v="325"/>
    <s v="Architectus Project Role Type - Senior Associate"/>
  </r>
  <r>
    <x v="1"/>
    <s v="Perth Metro"/>
    <s v="Architecture/Building Design"/>
    <x v="9"/>
    <n v="275"/>
    <s v="Architectus Project Role Type - Associate"/>
  </r>
  <r>
    <x v="1"/>
    <s v="Perth Metro"/>
    <s v="Architecture/Building Design"/>
    <x v="9"/>
    <n v="250"/>
    <s v="Architectus Project Role Type - Senior Designer / Architect"/>
  </r>
  <r>
    <x v="1"/>
    <s v="Perth Metro"/>
    <s v="Architecture/Building Design"/>
    <x v="9"/>
    <n v="225"/>
    <s v="DesignerArchitectus Project Role Type -  / Architect"/>
  </r>
  <r>
    <x v="1"/>
    <s v="Perth Metro"/>
    <s v="Architecture/Building Design"/>
    <x v="9"/>
    <n v="190"/>
    <s v="Architectus Project Role Type - Administration"/>
  </r>
  <r>
    <x v="1"/>
    <s v="Perth Metro"/>
    <s v="Architecture/Building Design"/>
    <x v="9"/>
    <n v="190"/>
    <s v="Architectus Project Role Type - Graduate"/>
  </r>
  <r>
    <x v="1"/>
    <s v="Perth Metro"/>
    <s v="Architecture/Building Design"/>
    <x v="9"/>
    <n v="150"/>
    <s v="Architectus Project Role Type - Student"/>
  </r>
  <r>
    <x v="2"/>
    <s v="Perth Metro"/>
    <s v="Landscape Architecture Consultant"/>
    <x v="0"/>
    <n v="260"/>
    <m/>
  </r>
  <r>
    <x v="2"/>
    <s v="Perth Metro"/>
    <s v="Landscape Architecture/Urban Design Consultant"/>
    <x v="8"/>
    <n v="190"/>
    <m/>
  </r>
  <r>
    <x v="2"/>
    <s v="Perth Metro"/>
    <s v="Landscape Architecture/Urban Design Consultant"/>
    <x v="3"/>
    <n v="160"/>
    <m/>
  </r>
  <r>
    <x v="2"/>
    <s v="Perth Metro"/>
    <s v="Landscape Architecture/Urban Design Consultant"/>
    <x v="7"/>
    <n v="145"/>
    <m/>
  </r>
  <r>
    <x v="2"/>
    <s v="Perth Metro"/>
    <s v="Landscape Architecture/Urban Design Consultant"/>
    <x v="5"/>
    <n v="125"/>
    <m/>
  </r>
  <r>
    <x v="3"/>
    <s v="Perth Metro"/>
    <s v="Landscape architecture"/>
    <x v="0"/>
    <n v="275"/>
    <m/>
  </r>
  <r>
    <x v="3"/>
    <s v="Perth Metro"/>
    <s v="Landscape architecture"/>
    <x v="2"/>
    <n v="220"/>
    <m/>
  </r>
  <r>
    <x v="3"/>
    <s v="Perth Metro"/>
    <s v="Landscape architecture"/>
    <x v="3"/>
    <n v="180"/>
    <m/>
  </r>
  <r>
    <x v="3"/>
    <s v="Perth Metro"/>
    <s v="Landscape architecture"/>
    <x v="4"/>
    <n v="160"/>
    <m/>
  </r>
  <r>
    <x v="4"/>
    <s v="Perth Metro"/>
    <s v="Landscape architecture"/>
    <x v="0"/>
    <n v="302.5"/>
    <s v="Chris Newton, Peta-Maree Ashford &amp; Paul Broderick"/>
  </r>
  <r>
    <x v="4"/>
    <s v="Perth Metro"/>
    <s v="Landscape architecture"/>
    <x v="2"/>
    <n v="302.5"/>
    <s v="Shane Caddy &amp; Emma Carr"/>
  </r>
  <r>
    <x v="4"/>
    <s v="Melbourne Metro"/>
    <s v="Landscape architecture"/>
    <x v="2"/>
    <n v="302.5"/>
    <s v="Nathan Mundy"/>
  </r>
  <r>
    <x v="4"/>
    <s v="Melbourne Metro"/>
    <s v="Landscape &amp; Recreation Strategist"/>
    <x v="2"/>
    <n v="302.5"/>
    <s v="Kristin Davies"/>
  </r>
  <r>
    <x v="4"/>
    <s v="Perth Metro"/>
    <s v="Landscape architecture"/>
    <x v="8"/>
    <n v="275"/>
    <m/>
  </r>
  <r>
    <x v="4"/>
    <s v="Perth Metro"/>
    <s v="Landscape architecture"/>
    <x v="3"/>
    <n v="253"/>
    <s v="Mike Missikos, Zac Fried, Stuart McGowan, Andrea Faher &amp; Anna Killick"/>
  </r>
  <r>
    <x v="4"/>
    <s v="Melbourne Metro"/>
    <s v="Landscape &amp; Recreation Strategist"/>
    <x v="3"/>
    <n v="253"/>
    <s v="Joey Boothby, Tarryn Harding"/>
  </r>
  <r>
    <x v="4"/>
    <s v="Perth Metro"/>
    <s v="Landscape architecture"/>
    <x v="6"/>
    <n v="231"/>
    <s v="Ashleigh Newbury, Sam Rageb, Xin Zhang, Norman Wong, Liam Lecey, Jia Yao, Yuhong Chang, Jesse Liebregts, Carolina Wong, Emerald Elliott &amp; Simon Vandewattyne"/>
  </r>
  <r>
    <x v="4"/>
    <s v="Perth Metro"/>
    <s v="Landscape architecture"/>
    <x v="5"/>
    <n v="165"/>
    <s v="Chen Dou, Jemmy Malihan &amp; Sarah Hill"/>
  </r>
  <r>
    <x v="4"/>
    <s v="Perth Metro"/>
    <s v="Landscape architecture"/>
    <x v="7"/>
    <n v="198"/>
    <m/>
  </r>
  <r>
    <x v="4"/>
    <s v="Melbourne Metro"/>
    <s v="Landscape &amp; Recreation Strategist"/>
    <x v="6"/>
    <n v="231"/>
    <s v="Paris Scott"/>
  </r>
  <r>
    <x v="5"/>
    <s v="Perth Metro"/>
    <s v="Landscape Consultancy"/>
    <x v="0"/>
    <n v="250"/>
    <m/>
  </r>
  <r>
    <x v="5"/>
    <s v="Perth Metro"/>
    <s v="Landscape Consultancy"/>
    <x v="3"/>
    <n v="195"/>
    <m/>
  </r>
  <r>
    <x v="5"/>
    <s v="Perth Metro"/>
    <s v="Landscape Consultancy"/>
    <x v="6"/>
    <n v="175"/>
    <m/>
  </r>
  <r>
    <x v="5"/>
    <s v="Perth Metro"/>
    <s v="Landscape Consultancy"/>
    <x v="5"/>
    <n v="155"/>
    <m/>
  </r>
  <r>
    <x v="6"/>
    <s v="Perth Metro"/>
    <s v="Landscape architecture"/>
    <x v="0"/>
    <n v="339.90000000000003"/>
    <m/>
  </r>
  <r>
    <x v="6"/>
    <s v="Perth Metro"/>
    <s v="Landscape architecture"/>
    <x v="8"/>
    <n v="304.70000000000005"/>
    <m/>
  </r>
  <r>
    <x v="6"/>
    <s v="Perth Metro"/>
    <s v="Landscape architecture"/>
    <x v="3"/>
    <n v="261.8"/>
    <m/>
  </r>
  <r>
    <x v="6"/>
    <s v="Perth Metro"/>
    <s v="Landscape architecture"/>
    <x v="5"/>
    <n v="193.60000000000002"/>
    <m/>
  </r>
  <r>
    <x v="6"/>
    <s v="Perth Metro"/>
    <s v="Landscape architecture"/>
    <x v="7"/>
    <n v="168.3"/>
    <m/>
  </r>
  <r>
    <x v="7"/>
    <s v="Brisbane QLD"/>
    <s v="Principal Landscape Architect"/>
    <x v="2"/>
    <n v="385"/>
    <s v="Marian Long"/>
  </r>
  <r>
    <x v="7"/>
    <s v="Brisbane QLD/Melbourne VIC"/>
    <s v="Senior Landscape Architect"/>
    <x v="3"/>
    <n v="330"/>
    <s v="Katrina Duncan (Melbourne)_x000a_Michael Jimenez (Brisbane)_x000a_David Searle (Brisbane)"/>
  </r>
  <r>
    <x v="7"/>
    <s v="Brisbane QLD"/>
    <s v="Graduate Landscape Architect"/>
    <x v="5"/>
    <n v="198"/>
    <s v="Jimmy Futcher_x000a_Callum Simpson"/>
  </r>
  <r>
    <x v="8"/>
    <s v="Australia"/>
    <s v="Landscape Consultancy"/>
    <x v="10"/>
    <n v="462.00000000000006"/>
    <m/>
  </r>
  <r>
    <x v="8"/>
    <s v="Australia"/>
    <s v="Landscape Consultancy"/>
    <x v="0"/>
    <n v="396.00000000000006"/>
    <m/>
  </r>
  <r>
    <x v="8"/>
    <s v="Australia"/>
    <s v="Landscape Consultancy"/>
    <x v="11"/>
    <n v="352"/>
    <m/>
  </r>
  <r>
    <x v="8"/>
    <s v="Australia"/>
    <s v="Landscape Consultancy"/>
    <x v="1"/>
    <n v="308"/>
    <m/>
  </r>
  <r>
    <x v="8"/>
    <s v="Australia"/>
    <s v="Landscape Consultancy"/>
    <x v="2"/>
    <n v="275"/>
    <m/>
  </r>
  <r>
    <x v="8"/>
    <s v="Australia"/>
    <s v="Landscape Consultancy"/>
    <x v="8"/>
    <n v="258.5"/>
    <m/>
  </r>
  <r>
    <x v="8"/>
    <s v="Australia"/>
    <s v="Landscape Consultancy"/>
    <x v="3"/>
    <n v="236.50000000000003"/>
    <m/>
  </r>
  <r>
    <x v="8"/>
    <s v="Australia"/>
    <s v="Landscape Consultancy"/>
    <x v="12"/>
    <n v="236.50000000000003"/>
    <m/>
  </r>
  <r>
    <x v="8"/>
    <s v="Australia"/>
    <s v="Landscape Consultancy"/>
    <x v="4"/>
    <n v="275"/>
    <m/>
  </r>
  <r>
    <x v="8"/>
    <s v="Australia"/>
    <s v="Landscape Consultancy"/>
    <x v="6"/>
    <n v="253.00000000000003"/>
    <m/>
  </r>
  <r>
    <x v="8"/>
    <s v="Australia"/>
    <s v="Landscape Consultancy"/>
    <x v="7"/>
    <n v="220.00000000000003"/>
    <m/>
  </r>
  <r>
    <x v="8"/>
    <s v="Australia"/>
    <s v="Landscape Consultancy"/>
    <x v="5"/>
    <n v="187.00000000000003"/>
    <m/>
  </r>
  <r>
    <x v="9"/>
    <s v="Perth  Metro &amp; Regional WA"/>
    <s v="Environmental consultancy"/>
    <x v="0"/>
    <n v="352.00000000000006"/>
    <m/>
  </r>
  <r>
    <x v="9"/>
    <s v="Perth  Metro &amp; Regional WA"/>
    <s v="Landscape architecture"/>
    <x v="0"/>
    <n v="282"/>
    <m/>
  </r>
  <r>
    <x v="9"/>
    <s v="Perth  Metro &amp; Regional WA"/>
    <s v="Environmental consultancy"/>
    <x v="2"/>
    <n v="220"/>
    <m/>
  </r>
  <r>
    <x v="9"/>
    <s v="Perth  Metro &amp; Regional WA"/>
    <s v="Environmental consultancy"/>
    <x v="3"/>
    <n v="176"/>
    <m/>
  </r>
  <r>
    <x v="9"/>
    <s v="Perth  Metro &amp; Regional WA"/>
    <s v="Landscape architecture"/>
    <x v="2"/>
    <n v="220"/>
    <m/>
  </r>
  <r>
    <x v="9"/>
    <s v="Perth  Metro &amp; Regional WA"/>
    <s v="Landscape architecture"/>
    <x v="2"/>
    <n v="194"/>
    <m/>
  </r>
  <r>
    <x v="9"/>
    <s v="Perth  Metro &amp; Regional WA"/>
    <s v="Landscape architecture"/>
    <x v="6"/>
    <n v="141"/>
    <m/>
  </r>
  <r>
    <x v="9"/>
    <s v="Perth  Metro &amp; Regional WA"/>
    <s v="Landscape architecture"/>
    <x v="6"/>
    <n v="141"/>
    <m/>
  </r>
  <r>
    <x v="9"/>
    <s v="Perth  Metro &amp; Regional WA"/>
    <s v="Landscape architecture"/>
    <x v="5"/>
    <n v="97"/>
    <m/>
  </r>
  <r>
    <x v="9"/>
    <s v="Perth  Metro &amp; Regional WA"/>
    <s v="Communicatons "/>
    <x v="9"/>
    <n v="141"/>
    <m/>
  </r>
  <r>
    <x v="9"/>
    <s v="Perth  Metro &amp; Regional WA"/>
    <s v="Administration"/>
    <x v="9"/>
    <n v="141"/>
    <m/>
  </r>
  <r>
    <x v="10"/>
    <s v="Perth Metro and WA regional"/>
    <s v="Landscape architecture"/>
    <x v="0"/>
    <n v="220"/>
    <m/>
  </r>
  <r>
    <x v="10"/>
    <s v="Perth Metro and WA regional"/>
    <s v="Landscape architecture"/>
    <x v="2"/>
    <n v="220"/>
    <s v="Pricipal Landscape Architect"/>
  </r>
  <r>
    <x v="10"/>
    <s v="Perth Metro and WA regional"/>
    <s v="Landscape architecture"/>
    <x v="3"/>
    <n v="209"/>
    <s v="Senior Landscape Architect"/>
  </r>
  <r>
    <x v="10"/>
    <s v="Perth Metro and WA regional"/>
    <s v="Landscape architecture"/>
    <x v="6"/>
    <n v="187"/>
    <s v="Landscape Architect"/>
  </r>
  <r>
    <x v="10"/>
    <s v="Perth Metro and WA regional"/>
    <s v="Landscape architecture"/>
    <x v="5"/>
    <n v="154"/>
    <s v="Graduate Landscape Architect / Architect"/>
  </r>
  <r>
    <x v="10"/>
    <s v="Perth Metro and WA regional"/>
    <s v="Landscape Drafting"/>
    <x v="7"/>
    <n v="154"/>
    <s v="Landscape Draftsperson"/>
  </r>
  <r>
    <x v="11"/>
    <s v="Perth"/>
    <s v="Landscape Consultancy"/>
    <x v="0"/>
    <n v="308"/>
    <m/>
  </r>
  <r>
    <x v="11"/>
    <s v="Perth"/>
    <s v="Landscape Consultancy"/>
    <x v="1"/>
    <n v="264"/>
    <m/>
  </r>
  <r>
    <x v="11"/>
    <s v="Perth"/>
    <s v="Landscape Consultancy"/>
    <x v="2"/>
    <n v="242.00000000000003"/>
    <s v="PLACE Lab Actual level - Senior Associate"/>
  </r>
  <r>
    <x v="11"/>
    <s v="Perth"/>
    <s v="Landscape Consultancy"/>
    <x v="8"/>
    <n v="220.00000000000003"/>
    <m/>
  </r>
  <r>
    <x v="11"/>
    <s v="Perth"/>
    <s v="Landscape Consultancy"/>
    <x v="3"/>
    <n v="198.00000000000003"/>
    <s v="PLACE Lab Actual level - Senior Professional"/>
  </r>
  <r>
    <x v="11"/>
    <s v="Perth"/>
    <s v="Landscape Consultancy"/>
    <x v="6"/>
    <n v="176"/>
    <s v="PLACE Lab Actual level - Professional"/>
  </r>
  <r>
    <x v="11"/>
    <s v="Perth"/>
    <s v="Landscape Consultancy"/>
    <x v="7"/>
    <n v="165"/>
    <m/>
  </r>
  <r>
    <x v="11"/>
    <s v="Perth"/>
    <s v="Landscape Consultancy"/>
    <x v="5"/>
    <n v="154"/>
    <m/>
  </r>
  <r>
    <x v="12"/>
    <s v="Perth &amp; East Coast"/>
    <s v="Landscape architecture"/>
    <x v="0"/>
    <n v="308"/>
    <s v="Damien Pericles"/>
  </r>
  <r>
    <x v="12"/>
    <s v="East Coast"/>
    <s v="Landscape architecture"/>
    <x v="2"/>
    <n v="275"/>
    <m/>
  </r>
  <r>
    <x v="12"/>
    <s v="Perth &amp; East Coast"/>
    <s v="Landscape architecture"/>
    <x v="8"/>
    <n v="220"/>
    <s v="Michael Memeo"/>
  </r>
  <r>
    <x v="12"/>
    <s v="East Coast"/>
    <s v="Landscape architecture"/>
    <x v="4"/>
    <n v="198"/>
    <m/>
  </r>
  <r>
    <x v="12"/>
    <s v="East Coast"/>
    <s v="Landscape architecture"/>
    <x v="3"/>
    <n v="176"/>
    <m/>
  </r>
  <r>
    <x v="12"/>
    <s v="Perth &amp; East Coast"/>
    <s v="Landscape architecture"/>
    <x v="6"/>
    <n v="143"/>
    <s v="Jasmin Pericles"/>
  </r>
  <r>
    <x v="12"/>
    <s v="Perth &amp; East Coast"/>
    <s v="Landscape architecture"/>
    <x v="5"/>
    <n v="132"/>
    <s v="Emma Maher, Saki White and Ali Doodie-Burras"/>
  </r>
  <r>
    <x v="13"/>
    <s v="Perth"/>
    <s v="Landscape Design and Documentation"/>
    <x v="0"/>
    <n v="275"/>
    <m/>
  </r>
  <r>
    <x v="13"/>
    <s v="Perth"/>
    <s v="Landscape Design and Documentation"/>
    <x v="1"/>
    <n v="220"/>
    <m/>
  </r>
  <r>
    <x v="13"/>
    <s v="Perth"/>
    <s v="Landscape Design and Documentation"/>
    <x v="8"/>
    <n v="200"/>
    <m/>
  </r>
  <r>
    <x v="13"/>
    <s v="Perth"/>
    <s v="Landscape Design and Documentation"/>
    <x v="3"/>
    <n v="190"/>
    <m/>
  </r>
  <r>
    <x v="13"/>
    <s v="Perth"/>
    <s v="Landscape Design and Documentation"/>
    <x v="5"/>
    <n v="165"/>
    <m/>
  </r>
  <r>
    <x v="13"/>
    <s v="Perth"/>
    <s v="Landscape Design and Documentation"/>
    <x v="7"/>
    <n v="110"/>
    <m/>
  </r>
  <r>
    <x v="14"/>
    <s v="Perth Metro"/>
    <s v="Landscape architecture"/>
    <x v="0"/>
    <n v="300"/>
    <m/>
  </r>
  <r>
    <x v="14"/>
    <s v="Perth Metro"/>
    <s v="Landscape architecture"/>
    <x v="2"/>
    <n v="270"/>
    <m/>
  </r>
  <r>
    <x v="14"/>
    <s v="Perth Metro"/>
    <s v="Landscape architecture"/>
    <x v="1"/>
    <n v="270"/>
    <m/>
  </r>
  <r>
    <x v="14"/>
    <s v="Perth Metro"/>
    <s v="Landscape architecture"/>
    <x v="11"/>
    <n v="270"/>
    <m/>
  </r>
  <r>
    <x v="14"/>
    <s v="Perth Metro"/>
    <s v="Landscape architecture"/>
    <x v="8"/>
    <n v="240"/>
    <m/>
  </r>
  <r>
    <x v="14"/>
    <s v="Perth Metro"/>
    <s v="Landscape architecture"/>
    <x v="4"/>
    <n v="170"/>
    <m/>
  </r>
  <r>
    <x v="14"/>
    <s v="Perth Metro"/>
    <s v="Landscape architecture"/>
    <x v="6"/>
    <n v="150"/>
    <m/>
  </r>
  <r>
    <x v="14"/>
    <s v="Perth Metro"/>
    <s v="Landscape architecture"/>
    <x v="7"/>
    <n v="150"/>
    <m/>
  </r>
  <r>
    <x v="14"/>
    <s v="Perth Metro"/>
    <s v="Landscape architecture"/>
    <x v="5"/>
    <n v="130"/>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Perth Metro"/>
    <s v="Occupational Hygiene / Hazmat"/>
    <x v="0"/>
    <n v="275"/>
    <s v=" Colin Outhwaite"/>
  </r>
  <r>
    <x v="0"/>
    <s v="Perth Metro"/>
    <s v="Occupational Hygiene / Hazmat"/>
    <x v="1"/>
    <n v="242"/>
    <s v="Lee Cherry"/>
  </r>
  <r>
    <x v="0"/>
    <s v="Perth Metro"/>
    <s v="Occupational Hygiene / Hazmat"/>
    <x v="1"/>
    <n v="198"/>
    <s v="Pawel Olszewski,"/>
  </r>
  <r>
    <x v="0"/>
    <s v="Perth Metro"/>
    <s v="Occupational Hygiene / Hazmat"/>
    <x v="2"/>
    <n v="187"/>
    <s v="Vacant"/>
  </r>
  <r>
    <x v="0"/>
    <s v="Perth Metro"/>
    <s v="Occupational Hygiene / Hazmat"/>
    <x v="3"/>
    <n v="176"/>
    <s v="Vacant"/>
  </r>
  <r>
    <x v="0"/>
    <s v="Perth Metro"/>
    <s v="Occupational Hygiene / Hazmat"/>
    <x v="4"/>
    <n v="165"/>
    <s v="Joshua Barret"/>
  </r>
  <r>
    <x v="0"/>
    <s v="Perth Metro"/>
    <s v="Occupational Hygiene / Hazmat"/>
    <x v="5"/>
    <n v="132"/>
    <s v="Vacant"/>
  </r>
  <r>
    <x v="1"/>
    <s v="All Areas"/>
    <s v="Hazmat &amp; Hygiene"/>
    <x v="1"/>
    <n v="240"/>
    <m/>
  </r>
  <r>
    <x v="1"/>
    <s v="All Areas"/>
    <s v="Hazmat &amp; Hygiene"/>
    <x v="3"/>
    <n v="190"/>
    <m/>
  </r>
  <r>
    <x v="1"/>
    <s v="All Areas"/>
    <s v="Hazmat &amp; Hygiene"/>
    <x v="4"/>
    <n v="160"/>
    <m/>
  </r>
  <r>
    <x v="2"/>
    <s v="Perth Metro"/>
    <s v="Hazardous Materials Survey, Asbestos sampling and air monitoring, Asbestos Risk Assessment and Management Plan, Environmental Monitoring and Assessment, Asbestos contaminated soil assessment"/>
    <x v="0"/>
    <n v="471.90000000000003"/>
    <s v="A003"/>
  </r>
  <r>
    <x v="2"/>
    <s v="Perth Metro"/>
    <s v="Hazardous Materials Survey, Asbestos sampling and air monitoring, Asbestos Risk Assessment and Management Plan, Environmental Monitoring and Assessment, Asbestos contaminated soil assessment"/>
    <x v="6"/>
    <n v="403.70000000000005"/>
    <s v="A004"/>
  </r>
  <r>
    <x v="2"/>
    <s v="Perth Metro"/>
    <s v="Hazardous Materials Survey, Asbestos sampling and air monitoring, Asbestos Risk Assessment and Management Plan, Environmental Monitoring and Assessment, Asbestos contaminated soil assessment"/>
    <x v="1"/>
    <n v="339.90000000000003"/>
    <s v="A005"/>
  </r>
  <r>
    <x v="2"/>
    <s v="Perth Metro"/>
    <s v="Hazardous Materials Survey, Asbestos sampling and air monitoring, Asbestos Risk Assessment and Management Plan, Environmental Monitoring and Assessment, Asbestos contaminated soil assessment"/>
    <x v="2"/>
    <n v="304.70000000000005"/>
    <s v="A006"/>
  </r>
  <r>
    <x v="2"/>
    <s v="Perth Metro"/>
    <s v="Hazardous Materials Survey, Asbestos sampling and air monitoring, Asbestos Risk Assessment and Management Plan, Environmental Monitoring and Assessment, Asbestos contaminated soil assessment"/>
    <x v="3"/>
    <n v="261.8"/>
    <s v="A007"/>
  </r>
  <r>
    <x v="2"/>
    <s v="Perth Metro"/>
    <s v="Asbestos sampling and air monitoring, Environmental Monitoring and Assessment"/>
    <x v="7"/>
    <n v="227.70000000000002"/>
    <s v="A008"/>
  </r>
  <r>
    <x v="2"/>
    <s v="Perth Metro"/>
    <s v="Environmental Monitoring and Assessment (field works)"/>
    <x v="5"/>
    <n v="126.50000000000001"/>
    <s v="A011"/>
  </r>
  <r>
    <x v="2"/>
    <s v="Perth Metro"/>
    <s v="-"/>
    <x v="8"/>
    <n v="168.3"/>
    <s v="A010"/>
  </r>
  <r>
    <x v="2"/>
    <s v="Perth Metro"/>
    <s v="Environmental Monitoring and Assessment"/>
    <x v="9"/>
    <n v="168.3"/>
    <s v="A010"/>
  </r>
  <r>
    <x v="2"/>
    <s v="Regional WA"/>
    <s v="Hazardous Materials Survey, Asbestos sampling and air monitoring, Asbestos Risk Assessment and Management Plan, Environmental Monitoring and Assessment, Asbestos contaminated soil assessment"/>
    <x v="6"/>
    <n v="403.70000000000005"/>
    <m/>
  </r>
  <r>
    <x v="2"/>
    <s v="Regional WA"/>
    <s v="Hazardous Materials Survey, Asbestos sampling and air monitoring, Asbestos Risk Assessment and Management Plan, Environmental Monitoring and Assessment, Asbestos contaminated soil assessment"/>
    <x v="1"/>
    <n v="339.90000000000003"/>
    <m/>
  </r>
  <r>
    <x v="2"/>
    <s v="Regional WA"/>
    <s v="Hazardous Materials Survey, Asbestos sampling and air monitoring, Asbestos Risk Assessment and Management Plan, Environmental Monitoring and Assessment, Asbestos contaminated soil assessment"/>
    <x v="3"/>
    <n v="261.8"/>
    <m/>
  </r>
  <r>
    <x v="2"/>
    <s v="Regional WA"/>
    <s v="Asbestos sampling and air monitoring, Environmental Monitoring and Assessment"/>
    <x v="7"/>
    <n v="227.70000000000002"/>
    <m/>
  </r>
  <r>
    <x v="2"/>
    <s v="Regional WA"/>
    <s v="Environmental Monitoring and Assessment"/>
    <x v="9"/>
    <n v="168.3"/>
    <m/>
  </r>
  <r>
    <x v="2"/>
    <s v="Perth Metro"/>
    <s v="Hazardous Materials Survey, Asbestos sampling and air monitoring, Environmental Monitoring and Assessment, Asbestos contaminated soil assessment, Asbestos Risk Assessment and Management Plan"/>
    <x v="6"/>
    <n v="403.70000000000005"/>
    <m/>
  </r>
  <r>
    <x v="2"/>
    <s v="Perth Metro"/>
    <s v="Environmental Monitoring and Assessment, Asbestos contaminated soil assessment"/>
    <x v="6"/>
    <n v="403.70000000000005"/>
    <m/>
  </r>
  <r>
    <x v="2"/>
    <s v="Perth Metro"/>
    <s v="Hazardous Materials Survey, Asbestos sampling and air monitoring, Environmental Monitoring and Assessment, Asbestos contaminated soil assessment"/>
    <x v="3"/>
    <n v="261.8"/>
    <m/>
  </r>
  <r>
    <x v="2"/>
    <s v="Perth Metro"/>
    <s v="Hazardous Materials Survey, Asbestos sampling and air monitoring, Environmental Monitoring and Assessment, Asbestos contaminated soil assessment, Asbestos Risk Assessment and Management Plan"/>
    <x v="1"/>
    <n v="339.90000000000003"/>
    <m/>
  </r>
  <r>
    <x v="2"/>
    <s v="Perth Metro"/>
    <s v="Hazardous Materials Survey, Asbestos sampling and air monitoring, Environmental Monitoring and Assessment, Asbestos contaminated soil assessment, Asbestos Risk Assessment and Management Plan"/>
    <x v="2"/>
    <n v="304.70000000000005"/>
    <m/>
  </r>
  <r>
    <x v="2"/>
    <s v="Regional WA"/>
    <s v="Asbestos sampling and air monitoring, Asbestos contaminated soil assessment"/>
    <x v="7"/>
    <n v="227.70000000000002"/>
    <m/>
  </r>
  <r>
    <x v="3"/>
    <s v="Perth Metro &amp; Peel "/>
    <s v="ACM Inspections "/>
    <x v="0"/>
    <n v="145.19999999999999"/>
    <m/>
  </r>
  <r>
    <x v="3"/>
    <s v="Perth Metro &amp; Peel "/>
    <s v="ACM Inspections "/>
    <x v="3"/>
    <n v="145.19999999999999"/>
    <m/>
  </r>
  <r>
    <x v="3"/>
    <s v="Perth Metro &amp; Peel "/>
    <s v="ACM Inspections "/>
    <x v="4"/>
    <n v="145.19999999999999"/>
    <m/>
  </r>
  <r>
    <x v="3"/>
    <s v="Outside Perth and Peel "/>
    <s v="Travel Time Only"/>
    <x v="0"/>
    <n v="77"/>
    <m/>
  </r>
  <r>
    <x v="3"/>
    <s v="Outside Perth and Peel "/>
    <s v="Travel Time Only"/>
    <x v="3"/>
    <n v="77"/>
    <m/>
  </r>
  <r>
    <x v="3"/>
    <s v="Outside Perth and Peel "/>
    <s v="Travel Time Only"/>
    <x v="4"/>
    <n v="77"/>
    <m/>
  </r>
  <r>
    <x v="4"/>
    <s v="WA / Nationwide"/>
    <s v="Hazardous Materials Inspections"/>
    <x v="0"/>
    <n v="385"/>
    <m/>
  </r>
  <r>
    <x v="4"/>
    <s v="WA / Nationwide"/>
    <s v="Hazardous Materials Inspections"/>
    <x v="6"/>
    <n v="220"/>
    <m/>
  </r>
  <r>
    <x v="4"/>
    <s v="WA / Nationwide"/>
    <s v="Hazardous Materials Inspections"/>
    <x v="3"/>
    <n v="198"/>
    <m/>
  </r>
  <r>
    <x v="4"/>
    <s v="WA / Nationwide"/>
    <s v="Hazardous Materials Inspections"/>
    <x v="7"/>
    <n v="176"/>
    <m/>
  </r>
  <r>
    <x v="4"/>
    <s v="WA / Nationwide"/>
    <s v="Hazardous Materials Inspections"/>
    <x v="8"/>
    <n v="104.5"/>
    <m/>
  </r>
  <r>
    <x v="5"/>
    <s v="Perth Metro"/>
    <s v="Hazmat Inspection including sampling (site time)"/>
    <x v="8"/>
    <n v="88"/>
    <s v="Junior Technician/Associate Consultant"/>
  </r>
  <r>
    <x v="5"/>
    <m/>
    <s v="Hazmat Inspection including sampling (site time)"/>
    <x v="5"/>
    <n v="144"/>
    <s v="Senior Technician/Consultant"/>
  </r>
  <r>
    <x v="5"/>
    <m/>
    <s v="Hazmat Inspection including sampling (site time)"/>
    <x v="3"/>
    <n v="177"/>
    <s v="Senior Hazmat Consultant"/>
  </r>
  <r>
    <x v="5"/>
    <m/>
    <s v="Hazmat Inspection including sampling (site time)"/>
    <x v="1"/>
    <n v="220"/>
    <s v="Principal Hazmat Consultant/Team Leader"/>
  </r>
  <r>
    <x v="5"/>
    <m/>
    <s v="Hazmat Reporting for management survey "/>
    <x v="8"/>
    <n v="88"/>
    <s v="Junior Technician/Associate Consultant"/>
  </r>
  <r>
    <x v="5"/>
    <m/>
    <s v="Hazmat reporting for refurbishment/demolition survey"/>
    <x v="3"/>
    <n v="144"/>
    <s v="Senior Technician/Consultant"/>
  </r>
  <r>
    <x v="5"/>
    <m/>
    <s v="Risk assessment of Hazmat identified"/>
    <x v="3"/>
    <n v="177"/>
    <s v="Senior Hazmat Consultant"/>
  </r>
  <r>
    <x v="5"/>
    <m/>
    <s v="Review of hazmat remediation methodology"/>
    <x v="1"/>
    <n v="220"/>
    <s v="Principal Hazmat Consultant/Team Leader"/>
  </r>
  <r>
    <x v="5"/>
    <m/>
    <s v="Drafting and develop hazmat remediation methodology"/>
    <x v="3"/>
    <n v="177"/>
    <s v="Senior Hazmat Consultant"/>
  </r>
  <r>
    <x v="5"/>
    <m/>
    <s v="Drafting and develop hazmat remediation methodology"/>
    <x v="1"/>
    <n v="220"/>
    <s v="Principal Hazmat Consultant/Team Leader"/>
  </r>
  <r>
    <x v="5"/>
    <m/>
    <s v="Review and provide professional advice of hazmat remediation contractors' control plans"/>
    <x v="3"/>
    <n v="177"/>
    <s v="Senior Hazmat Consultant"/>
  </r>
  <r>
    <x v="5"/>
    <m/>
    <s v="Review and provide professional advice of hazmat remediation contractors' control plans"/>
    <x v="1"/>
    <n v="220"/>
    <s v="Principal Hazmat Consultant/Team Leader"/>
  </r>
  <r>
    <x v="5"/>
    <m/>
    <s v="Project administration/management including site mobilisation/access liaison"/>
    <x v="5"/>
    <n v="88"/>
    <s v="Project Admin Staff"/>
  </r>
  <r>
    <x v="6"/>
    <s v="Perth Metro"/>
    <s v="Hazardous material and occupational hygiene services"/>
    <x v="1"/>
    <n v="250"/>
    <m/>
  </r>
  <r>
    <x v="6"/>
    <s v="Regional WA"/>
    <s v="Hazardous material and occupational hygiene services"/>
    <x v="1"/>
    <n v="250"/>
    <s v="Travel and accommodation disbursements not included within the provided rate."/>
  </r>
  <r>
    <x v="7"/>
    <s v="Perth"/>
    <s v="Hazardous Materials Survey/Asbestos  audit surveys/Asbestos sampling &amp; air monitoring/Asbestos Risk Assessment &amp; Management Plan/Asbestos removal clearance certificate/Environmental monitoring &amp; Assessment/Asbestos contaminated soil assessment "/>
    <x v="0"/>
    <n v="330"/>
    <m/>
  </r>
  <r>
    <x v="7"/>
    <s v="Perth"/>
    <s v="Hazardous Materials Survey/Asbestos  audit surveys/Asbestos sampling &amp; air monitoring/Asbestos Risk Assessment &amp; Management Plan/Asbestos removal clearance certificate/Environmental monitoring &amp; Assessment/Asbestos contaminated soil assessment "/>
    <x v="6"/>
    <n v="275"/>
    <s v="Senior Principal"/>
  </r>
  <r>
    <x v="7"/>
    <s v="Perth"/>
    <s v="Hazardous Materials Survey/Asbestos  audit surveys/Asbestos sampling &amp; air monitoring/Asbestos Risk Assessment &amp; Management Plan/Asbestos removal clearance certificate/Environmental monitoring &amp; Assessment/Asbestos contaminated soil assessment "/>
    <x v="1"/>
    <n v="258.5"/>
    <m/>
  </r>
  <r>
    <x v="7"/>
    <s v="Perth"/>
    <s v="Hazardous Materials Survey/Asbestos  audit surveys/Asbestos sampling &amp; air monitoring/Asbestos Risk Assessment &amp; Management Plan/Asbestos removal clearance certificate/Environmental monitoring &amp; Assessment/Asbestos contaminated soil assessment "/>
    <x v="4"/>
    <n v="220"/>
    <s v="Licenced Asbestos Assessor"/>
  </r>
  <r>
    <x v="7"/>
    <s v="Perth"/>
    <s v="Hazardous Materials Survey/Asbestos  audit surveys/Asbestos sampling &amp; air monitoring/Asbestos Risk Assessment &amp; Management Plan/Asbestos removal clearance certificate/Environmental monitoring &amp; Assessment/Asbestos contaminated soil assessment "/>
    <x v="3"/>
    <n v="220"/>
    <m/>
  </r>
  <r>
    <x v="7"/>
    <s v="Perth"/>
    <s v="Hazardous Materials Survey/Asbestos  audit surveys/Asbestos sampling &amp; air monitoring/Asbestos Risk Assessment &amp; Management Plan/Asbestos removal clearance certificate/Environmental monitoring &amp; Assessment/Asbestos contaminated soil assessment "/>
    <x v="8"/>
    <n v="209"/>
    <s v="Principal GIS "/>
  </r>
  <r>
    <x v="7"/>
    <s v="Perth"/>
    <s v="Hazardous Materials Survey/Asbestos  audit surveys/Asbestos sampling &amp; air monitoring/Asbestos Risk Assessment &amp; Management Plan/Asbestos removal clearance certificate/Environmental monitoring &amp; Assessment/Asbestos contaminated soil assessment "/>
    <x v="7"/>
    <n v="181.5"/>
    <m/>
  </r>
  <r>
    <x v="7"/>
    <s v="Perth"/>
    <s v="Hazardous Materials Survey/Asbestos  audit surveys/Asbestos sampling &amp; air monitoring/Asbestos Risk Assessment &amp; Management Plan/Asbestos removal clearance certificate/Environmental monitoring &amp; Assessment/Asbestos contaminated soil assessment "/>
    <x v="9"/>
    <n v="159.5"/>
    <m/>
  </r>
  <r>
    <x v="7"/>
    <s v="Perth"/>
    <s v="Hazardous Materials Survey/Asbestos  audit surveys/Asbestos sampling &amp; air monitoring/Asbestos Risk Assessment &amp; Management Plan/Asbestos removal clearance certificate/Environmental monitoring &amp; Assessment/Asbestos contaminated soil assessment "/>
    <x v="5"/>
    <n v="148.5"/>
    <s v="Field Technician"/>
  </r>
  <r>
    <x v="8"/>
    <s v="Perth Metro"/>
    <s v="Asbestos, Occupational Hygiene "/>
    <x v="10"/>
    <n v="250"/>
    <s v="Licensed Asbestos Assessor, GradDipOccHygien&amp;Toxicology, BSc(Hons)"/>
  </r>
  <r>
    <x v="8"/>
    <s v="Perth Metro"/>
    <s v="Asbestos, Occupational Hygiene "/>
    <x v="1"/>
    <n v="200"/>
    <s v="Licensed Asbestos Assessor"/>
  </r>
  <r>
    <x v="8"/>
    <s v="Perth Metro"/>
    <s v="Occupational Hygiene"/>
    <x v="2"/>
    <n v="160"/>
    <s v="BSc"/>
  </r>
  <r>
    <x v="8"/>
    <s v="Perth Metro"/>
    <s v="Asbestos, Occupational Hygiene "/>
    <x v="3"/>
    <n v="130"/>
    <s v="Licensed Asbestos Assessor, BSc"/>
  </r>
  <r>
    <x v="8"/>
    <s v="Perth Metro"/>
    <s v="Asbestos, Occupational Hygiene "/>
    <x v="3"/>
    <n v="130"/>
    <s v="Licensed Asbestos Assessor, BSc"/>
  </r>
  <r>
    <x v="8"/>
    <s v="Perth Metro"/>
    <s v="Asbestos, Occupational Hygiene "/>
    <x v="3"/>
    <n v="130"/>
    <s v="Licensed Asbestos Assessor"/>
  </r>
  <r>
    <x v="8"/>
    <s v="Perth Metro"/>
    <s v="Asbestos, Occupational Hygiene "/>
    <x v="4"/>
    <n v="110"/>
    <s v="Licensed Asbestos Assessor"/>
  </r>
  <r>
    <x v="8"/>
    <s v="Perth Metro"/>
    <s v="Occupational Hygiene"/>
    <x v="7"/>
    <n v="110"/>
    <s v="BSc"/>
  </r>
  <r>
    <x v="9"/>
    <s v="Perth Metro"/>
    <m/>
    <x v="1"/>
    <n v="175"/>
    <m/>
  </r>
  <r>
    <x v="9"/>
    <s v="Perth Metro"/>
    <m/>
    <x v="4"/>
    <n v="175"/>
    <m/>
  </r>
  <r>
    <x v="9"/>
    <s v="Regional WA"/>
    <m/>
    <x v="1"/>
    <n v="200"/>
    <m/>
  </r>
  <r>
    <x v="9"/>
    <s v="Regional WA"/>
    <m/>
    <x v="4"/>
    <n v="200"/>
    <m/>
  </r>
  <r>
    <x v="10"/>
    <s v="Perth Metro"/>
    <s v="Hazardous Materials Inspections "/>
    <x v="1"/>
    <n v="368.5"/>
    <s v="P7 - * Rates - expected that P1 to P3 will complete majority site work"/>
  </r>
  <r>
    <x v="10"/>
    <s v="Perth Metro"/>
    <s v="Hazardous Materials Inspections "/>
    <x v="2"/>
    <n v="280.5"/>
    <s v="P6 - * Rates - expected that P1 to P3 will complete majority site work"/>
  </r>
  <r>
    <x v="10"/>
    <s v="Perth Metro"/>
    <s v="Hazardous Materials Inspections "/>
    <x v="3"/>
    <n v="236.5"/>
    <s v="P5 - * Rates - expected that P1 to P3 will complete majority site work"/>
  </r>
  <r>
    <x v="10"/>
    <s v="Perth Metro"/>
    <s v="Hazardous Materials Inspections "/>
    <x v="3"/>
    <n v="203.5"/>
    <s v="P4 - * Rates - expected that P1 to P3 will complete majority site work"/>
  </r>
  <r>
    <x v="10"/>
    <s v="Perth Metro"/>
    <s v="Hazardous Materials Inspections "/>
    <x v="5"/>
    <n v="176"/>
    <s v="P3 - * Rates - expected that P1 to P3 will complete majority site work"/>
  </r>
  <r>
    <x v="10"/>
    <s v="Perth Metro"/>
    <s v="Hazardous Materials Inspections "/>
    <x v="5"/>
    <n v="159.5"/>
    <s v="P2 - * Rates - expected that P1 to P3 will complete majority site work"/>
  </r>
  <r>
    <x v="10"/>
    <s v="Perth Metro"/>
    <s v="Hazardous Materials Inspections "/>
    <x v="9"/>
    <n v="143"/>
    <s v="P1 - * Rates - expected that P1 to P3 will complete majority site work"/>
  </r>
  <r>
    <x v="11"/>
    <s v="Perth Metro"/>
    <s v="Hazardous Materials Inspections"/>
    <x v="0"/>
    <n v="495"/>
    <s v="Principal Director, Section Director"/>
  </r>
  <r>
    <x v="11"/>
    <s v="Perth Metro"/>
    <s v="Hazardous Materials Inspections"/>
    <x v="6"/>
    <n v="410"/>
    <s v="Director, Technical Director"/>
  </r>
  <r>
    <x v="11"/>
    <s v="Perth Metro"/>
    <s v="Hazardous Materials Inspections"/>
    <x v="10"/>
    <n v="310"/>
    <s v="Associate Director, Senior Project Manager, Executive, Principal Professional, Design Manager"/>
  </r>
  <r>
    <x v="11"/>
    <s v="Perth Metro"/>
    <s v="Hazardous Materials Inspections"/>
    <x v="2"/>
    <n v="270"/>
    <s v="Associate, Project Manager"/>
  </r>
  <r>
    <x v="11"/>
    <s v="Perth Metro"/>
    <s v="Hazardous Materials Inspections"/>
    <x v="3"/>
    <n v="230"/>
    <s v="Senior Engineer, Senior Professional"/>
  </r>
  <r>
    <x v="11"/>
    <s v="Perth Metro"/>
    <s v="Hazardous Materials Inspections"/>
    <x v="7"/>
    <n v="200"/>
    <s v="Engineer, Professional"/>
  </r>
  <r>
    <x v="11"/>
    <s v="Perth Metro"/>
    <s v="Hazardous Materials Inspections"/>
    <x v="9"/>
    <n v="150"/>
    <s v="Graduate Engineer, Graduate Profession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x v="0"/>
    <s v="Perth Metro"/>
    <s v="Civil Engineering"/>
    <x v="0"/>
    <n v="470.25"/>
    <s v="AECOM Industry Director level"/>
  </r>
  <r>
    <x v="0"/>
    <s v="Perth Metro"/>
    <s v="Civil Engineering"/>
    <x v="1"/>
    <n v="370.97500000000002"/>
    <s v="AECOM Technical Director level"/>
  </r>
  <r>
    <x v="0"/>
    <s v="Perth Metro"/>
    <s v="Civil Engineering"/>
    <x v="2"/>
    <n v="339.625"/>
    <s v="AECOM Associate Director level"/>
  </r>
  <r>
    <x v="0"/>
    <s v="Perth Metro"/>
    <s v="Civil Engineering"/>
    <x v="3"/>
    <n v="266.47500000000002"/>
    <s v="AECOM Principal level"/>
  </r>
  <r>
    <x v="0"/>
    <s v="Perth Metro"/>
    <s v="Civil Engineering"/>
    <x v="4"/>
    <n v="219.45"/>
    <s v="AECOM Senior Engineer level"/>
  </r>
  <r>
    <x v="0"/>
    <s v="Perth Metro"/>
    <s v="Civil Engineering"/>
    <x v="5"/>
    <n v="182.875"/>
    <s v="For this discipline this denotes our &quot;Experienced Engineer&quot;"/>
  </r>
  <r>
    <x v="0"/>
    <s v="Perth Metro"/>
    <s v="Civil Engineering"/>
    <x v="6"/>
    <n v="156.75"/>
    <s v="AECOM Graduate Engineer level"/>
  </r>
  <r>
    <x v="0"/>
    <s v="Perth Metro"/>
    <s v="Civil Engineering"/>
    <x v="5"/>
    <n v="256.02499999999998"/>
    <s v="For this discipline this denotes our &quot;Principal Technical Officer&quot;"/>
  </r>
  <r>
    <x v="0"/>
    <s v="Perth Metro"/>
    <s v="Civil Engineering"/>
    <x v="7"/>
    <n v="203.77500000000001"/>
    <s v="AECOM SeniorTechnical Officer"/>
  </r>
  <r>
    <x v="0"/>
    <s v="Perth Metro"/>
    <s v="Civil Engineering"/>
    <x v="8"/>
    <n v="161.97499999999999"/>
    <s v="AECOM Technical Officer"/>
  </r>
  <r>
    <x v="0"/>
    <s v="India (Overseas design Centre)"/>
    <s v="Civil Engineering"/>
    <x v="1"/>
    <n v="242"/>
    <s v="AECOM Technical Director level. These rates are for our overseas documentation centre in India. Specialists within India would require submission of a seperate rate should be required."/>
  </r>
  <r>
    <x v="0"/>
    <s v="India (Overseas design Centre)"/>
    <s v="Civil Engineering"/>
    <x v="2"/>
    <n v="176"/>
    <s v="AECOM Associate Director level.  These rates are for our overseas documentation centre in India. Specialists within India would require submission of a seperate rate should be required."/>
  </r>
  <r>
    <x v="0"/>
    <s v="India (Overseas design Centre)"/>
    <s v="Civil Engineering"/>
    <x v="3"/>
    <n v="115.5"/>
    <s v="AECOM Associate Director level.  These rates are for our overseas documentation centre in India. Specialists within India would require submission of a seperate rate should be required."/>
  </r>
  <r>
    <x v="0"/>
    <s v="India (Overseas design Centre)"/>
    <s v="Civil Engineering"/>
    <x v="4"/>
    <n v="95"/>
    <s v="AECOM Senior Engineer level.  These rates are for our overseas documentation centre in India. Specialists within India would require submission of a seperate rate should be required."/>
  </r>
  <r>
    <x v="0"/>
    <s v="India (Overseas design Centre)"/>
    <s v="Civil Engineering"/>
    <x v="5"/>
    <n v="80"/>
    <s v="For this discipline this denotes our &quot;Experienced Engineer&quot;.  These rates are for our overseas documentation centre in India. Specialists within India would require submission of a seperate rate should be required."/>
  </r>
  <r>
    <x v="0"/>
    <s v="India (Overseas design Centre)"/>
    <s v="Civil Engineering"/>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Civil Engineering"/>
    <x v="7"/>
    <n v="82.5"/>
    <s v="AECOM SeniorTechnical Officer. These rates are for our overseas documentation centre in India. Specialists within India would require submission of a seperate rate should be required."/>
  </r>
  <r>
    <x v="0"/>
    <s v="India (Overseas design Centre)"/>
    <s v="Civil Engineering"/>
    <x v="8"/>
    <n v="66"/>
    <s v="AECOM Technical Officer. These rates are for our overseas documentation centre in India. Specialists within India would require submission of a seperate rate should be required."/>
  </r>
  <r>
    <x v="1"/>
    <s v="Perth"/>
    <s v="Project Lead"/>
    <x v="0"/>
    <n v="330"/>
    <s v="Peter Airey AM, Managing Director"/>
  </r>
  <r>
    <x v="1"/>
    <s v="Perth"/>
    <s v="Project Lead"/>
    <x v="0"/>
    <n v="330"/>
    <s v="John Taylor, Director"/>
  </r>
  <r>
    <x v="1"/>
    <s v="Perth"/>
    <s v="Lead Civil Design, QA/QC"/>
    <x v="4"/>
    <n v="275"/>
    <s v="Marian Kustra, Senior Civil Engineer"/>
  </r>
  <r>
    <x v="1"/>
    <s v="Perth"/>
    <s v="Civil Design, QA/QC"/>
    <x v="5"/>
    <n v="255"/>
    <s v="Ali Lou, Experienced Civil Engineer"/>
  </r>
  <r>
    <x v="2"/>
    <s v="Perth"/>
    <s v="Civil Engineering - Civil Infrastructure &amp; Building Civils"/>
    <x v="0"/>
    <n v="510"/>
    <m/>
  </r>
  <r>
    <x v="2"/>
    <s v="Melbourne"/>
    <s v="Civil Engineering - Civil Infrastructure &amp; Building Civils"/>
    <x v="1"/>
    <n v="380"/>
    <m/>
  </r>
  <r>
    <x v="2"/>
    <s v="Perth"/>
    <s v="Civil Engineering - Hydrology, Drainage, Urban Water Management"/>
    <x v="2"/>
    <n v="330"/>
    <m/>
  </r>
  <r>
    <x v="2"/>
    <s v="Perth"/>
    <s v="Water Management Plans"/>
    <x v="3"/>
    <n v="280"/>
    <m/>
  </r>
  <r>
    <x v="2"/>
    <s v="Perth"/>
    <s v="Civil Engineering - Hydrology, Flooding"/>
    <x v="4"/>
    <n v="225"/>
    <m/>
  </r>
  <r>
    <x v="2"/>
    <s v="Perth"/>
    <s v="Civil Engineering - Civil Infrastructure &amp; Building Civils"/>
    <x v="9"/>
    <n v="170"/>
    <m/>
  </r>
  <r>
    <x v="2"/>
    <s v="Perth"/>
    <s v="Civil Engineering - Civil Infrastructure &amp; Building Civils"/>
    <x v="7"/>
    <n v="120"/>
    <m/>
  </r>
  <r>
    <x v="2"/>
    <s v="Perth"/>
    <s v="Civil Engineering - Civil Infrastructure &amp; Building Civils"/>
    <x v="6"/>
    <n v="120"/>
    <m/>
  </r>
  <r>
    <x v="3"/>
    <s v="Australia"/>
    <s v="For the provision of services in relation to civil engineering, hydrology and hydrology engineering, and specialist requirements such as, but not limited to, gas and water supply schemes, and water management plans."/>
    <x v="0"/>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0"/>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2"/>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3"/>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1"/>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4"/>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9"/>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5"/>
    <n v="23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7"/>
    <n v="25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8"/>
    <n v="20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6"/>
    <n v="180"/>
    <s v="Rates agreed with other clients vary by project and are commercial in confidence so will not be provided."/>
  </r>
  <r>
    <x v="4"/>
    <s v="All"/>
    <s v="Civil Engineering"/>
    <x v="1"/>
    <n v="385"/>
    <s v="Director"/>
  </r>
  <r>
    <x v="4"/>
    <s v="All"/>
    <s v="Civil Engineering"/>
    <x v="3"/>
    <n v="363"/>
    <s v="Principal (L9)"/>
  </r>
  <r>
    <x v="4"/>
    <s v="All"/>
    <s v="Civil Engineering"/>
    <x v="11"/>
    <n v="341"/>
    <s v="Associate (L8)"/>
  </r>
  <r>
    <x v="4"/>
    <s v="All"/>
    <s v="Civil Engineering"/>
    <x v="5"/>
    <n v="308"/>
    <s v="Lead Engineer / Consultant / Manager (L7)"/>
  </r>
  <r>
    <x v="4"/>
    <s v="All"/>
    <s v="Civil Engineering"/>
    <x v="4"/>
    <n v="264"/>
    <s v="Senior Engineer / Consultant / Manager / Draftsperson (L6)"/>
  </r>
  <r>
    <x v="4"/>
    <s v="All"/>
    <s v="Civil Engineering"/>
    <x v="7"/>
    <n v="231"/>
    <s v="Engineer (L5)"/>
  </r>
  <r>
    <x v="4"/>
    <s v="All"/>
    <s v="Civil Engineering"/>
    <x v="7"/>
    <n v="198"/>
    <s v="Engineer (L4) / Draftsperson"/>
  </r>
  <r>
    <x v="4"/>
    <s v="All"/>
    <s v="Civil Engineering"/>
    <x v="6"/>
    <n v="187"/>
    <s v="Graduate (L3)"/>
  </r>
  <r>
    <x v="5"/>
    <s v="Perth Metro"/>
    <s v="Civil Director"/>
    <x v="1"/>
    <n v="511.5"/>
    <s v="Director or Technical Director. Min 20 years of experience"/>
  </r>
  <r>
    <x v="5"/>
    <s v="Perth Metro"/>
    <s v="Senior Associate Civil Engineer"/>
    <x v="2"/>
    <n v="429"/>
    <s v="Senior Associate Engineer. Min 15 years of experience"/>
  </r>
  <r>
    <x v="5"/>
    <s v="Perth Metro"/>
    <s v="Senior Civil Engineer"/>
    <x v="4"/>
    <n v="357.5"/>
    <s v="Senior Engineer or Associate Engineer. Min 10 years of experience"/>
  </r>
  <r>
    <x v="5"/>
    <s v="Perth Metro"/>
    <s v="Senior Civil Designer"/>
    <x v="7"/>
    <n v="341"/>
    <s v="Senior Civil Designer. Min 10 years experience"/>
  </r>
  <r>
    <x v="5"/>
    <s v="Perth Metro"/>
    <s v="Senior Civil Drafter"/>
    <x v="8"/>
    <n v="280.5"/>
    <s v="Senior Civil Drafter. Min 15 years experience"/>
  </r>
  <r>
    <x v="5"/>
    <s v="Perth Metro"/>
    <s v="Civil Engineer"/>
    <x v="4"/>
    <n v="275"/>
    <s v="Engineer. Min 3 years of experience. Additional 'Engineer' Level of Personnel necessary"/>
  </r>
  <r>
    <x v="5"/>
    <s v="Perth Metro"/>
    <s v="Civil Designer"/>
    <x v="7"/>
    <n v="264"/>
    <s v="Civil Designer"/>
  </r>
  <r>
    <x v="5"/>
    <s v="Perth Metro"/>
    <s v="Civil Drafter"/>
    <x v="8"/>
    <n v="225.5"/>
    <s v="Civil Drafter. Min 3 years experience"/>
  </r>
  <r>
    <x v="5"/>
    <s v="Perth Metro"/>
    <s v="Graduate Civil Engineer"/>
    <x v="6"/>
    <n v="225.5"/>
    <m/>
  </r>
  <r>
    <x v="6"/>
    <s v="Perth, Albany, Interstate"/>
    <s v="Civil Engineering"/>
    <x v="3"/>
    <n v="374"/>
    <m/>
  </r>
  <r>
    <x v="6"/>
    <s v="Perth, Albany, Interstate"/>
    <s v="Civil Engineering"/>
    <x v="1"/>
    <n v="347"/>
    <m/>
  </r>
  <r>
    <x v="6"/>
    <s v="Perth, Albany, Interstate"/>
    <s v="Civil Engineering"/>
    <x v="11"/>
    <n v="330"/>
    <m/>
  </r>
  <r>
    <x v="6"/>
    <s v="Perth, Albany, Interstate"/>
    <s v="Civil Engineering"/>
    <x v="10"/>
    <n v="275"/>
    <m/>
  </r>
  <r>
    <x v="6"/>
    <s v="Perth, Albany, Interstate"/>
    <s v="Civil Engineering"/>
    <x v="4"/>
    <n v="242"/>
    <m/>
  </r>
  <r>
    <x v="6"/>
    <s v="Perth, Albany, Interstate"/>
    <s v="Civil Engineering"/>
    <x v="5"/>
    <n v="198"/>
    <m/>
  </r>
  <r>
    <x v="6"/>
    <s v="Perth, Albany, Interstate"/>
    <s v="Civil Designer"/>
    <x v="4"/>
    <n v="253"/>
    <m/>
  </r>
  <r>
    <x v="6"/>
    <s v="Perth, Albany, Interstate"/>
    <s v="Civil Designer"/>
    <x v="7"/>
    <n v="209"/>
    <m/>
  </r>
  <r>
    <x v="6"/>
    <s v="Perth, Albany, Interstate"/>
    <s v="Civil Drafter"/>
    <x v="8"/>
    <n v="198"/>
    <m/>
  </r>
  <r>
    <x v="6"/>
    <s v="Perth, Albany, Interstate"/>
    <s v="Civil site supervisor"/>
    <x v="5"/>
    <n v="209"/>
    <m/>
  </r>
  <r>
    <x v="7"/>
    <s v="Perth Metro"/>
    <s v="Engineering"/>
    <x v="1"/>
    <n v="498.30000000000007"/>
    <m/>
  </r>
  <r>
    <x v="7"/>
    <s v="Perth Metro"/>
    <s v="Engineering"/>
    <x v="10"/>
    <n v="471.90000000000003"/>
    <m/>
  </r>
  <r>
    <x v="7"/>
    <s v="Perth Metro"/>
    <s v="Engineering"/>
    <x v="3"/>
    <n v="403.70000000000005"/>
    <m/>
  </r>
  <r>
    <x v="7"/>
    <s v="Perth Metro"/>
    <s v="Engineering"/>
    <x v="11"/>
    <n v="339.90000000000003"/>
    <m/>
  </r>
  <r>
    <x v="7"/>
    <s v="Perth Metro"/>
    <s v="Engineering"/>
    <x v="4"/>
    <n v="304.70000000000005"/>
    <m/>
  </r>
  <r>
    <x v="7"/>
    <s v="Perth Metro"/>
    <s v="Engineering"/>
    <x v="5"/>
    <n v="261.8"/>
    <m/>
  </r>
  <r>
    <x v="7"/>
    <s v="Perth Metro"/>
    <s v="Engineering"/>
    <x v="9"/>
    <n v="227.70000000000002"/>
    <m/>
  </r>
  <r>
    <x v="7"/>
    <s v="Perth Metro"/>
    <s v="Engineering"/>
    <x v="6"/>
    <n v="168.3"/>
    <m/>
  </r>
  <r>
    <x v="7"/>
    <s v="Perth Metro"/>
    <s v="Drafting / Design"/>
    <x v="4"/>
    <n v="343.2"/>
    <m/>
  </r>
  <r>
    <x v="7"/>
    <s v="Perth Metro"/>
    <s v="Drafting / Design"/>
    <x v="5"/>
    <n v="309.10000000000002"/>
    <m/>
  </r>
  <r>
    <x v="7"/>
    <s v="Perth Metro"/>
    <s v="Drafting / Design"/>
    <x v="7"/>
    <n v="236.5"/>
    <m/>
  </r>
  <r>
    <x v="7"/>
    <s v="Perth Metro"/>
    <s v="Drafting"/>
    <x v="8"/>
    <n v="202.4"/>
    <m/>
  </r>
  <r>
    <x v="7"/>
    <s v="Perth Metro"/>
    <s v="Drafting"/>
    <x v="8"/>
    <n v="159.5"/>
    <m/>
  </r>
  <r>
    <x v="7"/>
    <s v="Manila, Philippines"/>
    <s v="Engineering"/>
    <x v="4"/>
    <n v="240.9"/>
    <m/>
  </r>
  <r>
    <x v="7"/>
    <s v="Manila, Philippines"/>
    <s v="Engineering"/>
    <x v="4"/>
    <n v="201.3"/>
    <m/>
  </r>
  <r>
    <x v="7"/>
    <s v="Manila, Philippines"/>
    <s v="Engineering"/>
    <x v="9"/>
    <n v="161.69999999999999"/>
    <m/>
  </r>
  <r>
    <x v="7"/>
    <s v="Manila, Philippines"/>
    <s v="Engineering"/>
    <x v="6"/>
    <n v="92.4"/>
    <m/>
  </r>
  <r>
    <x v="7"/>
    <s v="Manila, Philippines"/>
    <s v="Drafting / Design"/>
    <x v="7"/>
    <n v="122.1"/>
    <m/>
  </r>
  <r>
    <x v="7"/>
    <s v="Manila, Philippines"/>
    <s v="Drafting"/>
    <x v="7"/>
    <n v="85.8"/>
    <m/>
  </r>
  <r>
    <x v="7"/>
    <s v="Manila, Philippines"/>
    <s v="Drafting"/>
    <x v="8"/>
    <n v="72.599999999999994"/>
    <m/>
  </r>
  <r>
    <x v="8"/>
    <s v="Perth Metro"/>
    <s v="Masterplanning/Concept"/>
    <x v="3"/>
    <n v="440"/>
    <m/>
  </r>
  <r>
    <x v="8"/>
    <s v="Perth Metro"/>
    <s v="Masterplanning/Concept"/>
    <x v="10"/>
    <n v="385"/>
    <m/>
  </r>
  <r>
    <x v="8"/>
    <s v="Perth Metro"/>
    <s v="Engineering"/>
    <x v="4"/>
    <n v="231"/>
    <m/>
  </r>
  <r>
    <x v="8"/>
    <s v="Perth Metro"/>
    <s v="Documentation"/>
    <x v="8"/>
    <n v="209"/>
    <m/>
  </r>
  <r>
    <x v="8"/>
    <s v="Perth Metro"/>
    <s v="Graduate"/>
    <x v="6"/>
    <n v="154"/>
    <m/>
  </r>
  <r>
    <x v="8"/>
    <s v="Perth Metro"/>
    <s v="Contract Administrator"/>
    <x v="7"/>
    <n v="187"/>
    <m/>
  </r>
  <r>
    <x v="9"/>
    <s v="Perth, WA"/>
    <s v="Acoustic Consultancy"/>
    <x v="1"/>
    <n v="396"/>
    <s v="Director"/>
  </r>
  <r>
    <x v="9"/>
    <s v="Perth, WA"/>
    <s v="Acoustic Consultancy"/>
    <x v="10"/>
    <n v="374"/>
    <s v="Business Leader / Group Leader (Non-Director)"/>
  </r>
  <r>
    <x v="9"/>
    <s v="Perth, WA"/>
    <s v="Acoustic Consultancy"/>
    <x v="2"/>
    <n v="341"/>
    <s v="Associate Director"/>
  </r>
  <r>
    <x v="9"/>
    <s v="Perth, WA"/>
    <s v="Acoustic Consultancy"/>
    <x v="3"/>
    <n v="319"/>
    <s v="Principal"/>
  </r>
  <r>
    <x v="9"/>
    <s v="Perth, WA"/>
    <s v="Acoustic Consultancy"/>
    <x v="11"/>
    <n v="286"/>
    <s v="Associate"/>
  </r>
  <r>
    <x v="9"/>
    <s v="Perth, WA"/>
    <s v="Acoustic Consultancy"/>
    <x v="5"/>
    <n v="264"/>
    <s v="Project Technical Lead (Non-Associate or above)"/>
  </r>
  <r>
    <x v="9"/>
    <s v="Perth, WA"/>
    <s v="Acoustic Consultancy"/>
    <x v="4"/>
    <n v="242"/>
    <s v="Senior Engineer / Senior Designer"/>
  </r>
  <r>
    <x v="9"/>
    <s v="Perth, WA"/>
    <s v="Acoustic Consultancy"/>
    <x v="7"/>
    <n v="209"/>
    <s v="Designer / Engineer"/>
  </r>
  <r>
    <x v="9"/>
    <s v="Perth, WA"/>
    <s v="Acoustic Consultancy"/>
    <x v="6"/>
    <n v="132"/>
    <s v="Graduate"/>
  </r>
  <r>
    <x v="10"/>
    <s v="Perth, WA"/>
    <s v="Civil Engineering Services"/>
    <x v="5"/>
    <n v="120.3125"/>
    <s v="Kristi Kanarik - Junior Civil Drafter"/>
  </r>
  <r>
    <x v="10"/>
    <s v="Perth, WA"/>
    <s v="Civil Engineering Services"/>
    <x v="5"/>
    <n v="197.3125"/>
    <s v="Ben Walton - Civil Engineer 2"/>
  </r>
  <r>
    <x v="10"/>
    <s v="Perth, WA"/>
    <s v="Civil Engineering Services"/>
    <x v="5"/>
    <n v="197.3125"/>
    <s v="Robert Audino - Civil Engineer 2"/>
  </r>
  <r>
    <x v="10"/>
    <s v="Perth, WA"/>
    <s v="Civil Engineering Services"/>
    <x v="4"/>
    <n v="221.375"/>
    <s v="Jim Curtis - Senior Civil Designer"/>
  </r>
  <r>
    <x v="10"/>
    <s v="Perth, WA"/>
    <s v="Civil Engineering Services"/>
    <x v="3"/>
    <n v="235.8125"/>
    <s v="Lindsay Oosterwaal - Principal Civil Designer"/>
  </r>
  <r>
    <x v="10"/>
    <s v="Perth, WA"/>
    <s v="Civil Engineering Services"/>
    <x v="3"/>
    <n v="235.8125"/>
    <s v="Eugene Noronha - Principal Civil Designer"/>
  </r>
  <r>
    <x v="10"/>
    <s v="Perth, WA"/>
    <s v="Civil Engineering Services"/>
    <x v="3"/>
    <n v="303.1875"/>
    <s v="Will Bowyer - Principal Civil Engineer"/>
  </r>
  <r>
    <x v="10"/>
    <s v="Perth, WA"/>
    <s v="Civil Engineering Services"/>
    <x v="3"/>
    <n v="327.25"/>
    <s v="Matt Hurba - Senior Principal Civil Engineer"/>
  </r>
  <r>
    <x v="11"/>
    <s v="Perth Metro"/>
    <s v="Civil Engineering"/>
    <x v="1"/>
    <n v="430"/>
    <s v="Principal Director, Section Director"/>
  </r>
  <r>
    <x v="11"/>
    <s v="Perth Metro"/>
    <s v="Civil Engineering"/>
    <x v="10"/>
    <n v="345"/>
    <s v="Director, Technical Director"/>
  </r>
  <r>
    <x v="11"/>
    <s v="Perth Metro"/>
    <s v="Civil Engineering"/>
    <x v="2"/>
    <n v="305"/>
    <s v="Associate Director, Senior Project Manager, Executive, Principal Professional, Design Manager"/>
  </r>
  <r>
    <x v="11"/>
    <s v="Perth Metro"/>
    <s v="Civil Engineering"/>
    <x v="11"/>
    <n v="245"/>
    <s v="Associate, Project Manager"/>
  </r>
  <r>
    <x v="11"/>
    <s v="Perth Metro"/>
    <s v="Civil Engineering"/>
    <x v="4"/>
    <n v="215"/>
    <s v="Senior Engineer, Senior Professional"/>
  </r>
  <r>
    <x v="11"/>
    <s v="Perth Metro"/>
    <s v="Civil Engineering"/>
    <x v="9"/>
    <n v="175"/>
    <s v="Engineer, Professional"/>
  </r>
  <r>
    <x v="11"/>
    <s v="Perth Metro"/>
    <s v="Civil Engineering"/>
    <x v="6"/>
    <n v="145"/>
    <s v="Graduate Engineer, Graduate Professional"/>
  </r>
  <r>
    <x v="11"/>
    <s v="Perth Metro"/>
    <s v="Civil Engineering"/>
    <x v="5"/>
    <n v="215"/>
    <s v="BIM Leader, Snr BIM Coord, Snr BIM Tech, Snr Designer, Snr Tech Off, Snr Draftsperson"/>
  </r>
  <r>
    <x v="11"/>
    <s v="Perth Metro"/>
    <s v="Civil Engineering"/>
    <x v="7"/>
    <n v="185"/>
    <s v="Project BIM Technician, BIM Coordinator, Designer, Modeller"/>
  </r>
  <r>
    <x v="11"/>
    <s v="Perth Metro"/>
    <s v="Civil Engineering"/>
    <x v="8"/>
    <n v="145"/>
    <s v="BIM Technician, Draftsperson, BIM Admin, Intern"/>
  </r>
  <r>
    <x v="11"/>
    <s v="Phillipines"/>
    <s v="Civil Engineering"/>
    <x v="5"/>
    <n v="110"/>
    <s v="BIM Leader, Snr BIM Coord, Snr BIM Tech, Snr Designer, Snr Tech Off, Snr Draftsperson"/>
  </r>
  <r>
    <x v="11"/>
    <s v="Phillipines"/>
    <s v="Civil Engineering"/>
    <x v="7"/>
    <n v="95"/>
    <s v="Project BIM Technician, BIM Coordinator, Designer, Modeller"/>
  </r>
  <r>
    <x v="11"/>
    <s v="Phillipines"/>
    <s v="Civil Engineering"/>
    <x v="8"/>
    <n v="75"/>
    <s v="BIM Technician, Draftsperson, BIM Admin, Intern"/>
  </r>
  <r>
    <x v="12"/>
    <s v="Perth"/>
    <s v="Civil Engineering"/>
    <x v="0"/>
    <n v="288.2"/>
    <m/>
  </r>
  <r>
    <x v="12"/>
    <s v="Perth"/>
    <s v="Civil Engineering"/>
    <x v="1"/>
    <n v="288.2"/>
    <m/>
  </r>
  <r>
    <x v="12"/>
    <s v="Perth"/>
    <s v="Civil Engineering"/>
    <x v="11"/>
    <n v="242"/>
    <m/>
  </r>
  <r>
    <x v="12"/>
    <s v="Perth"/>
    <s v="Civil Engineering"/>
    <x v="4"/>
    <n v="242"/>
    <m/>
  </r>
  <r>
    <x v="12"/>
    <s v="Perth"/>
    <s v="Civil Engineering"/>
    <x v="6"/>
    <n v="187"/>
    <m/>
  </r>
  <r>
    <x v="12"/>
    <s v="Perth"/>
    <s v="Civil Drafting"/>
    <x v="7"/>
    <n v="157.30000000000001"/>
    <m/>
  </r>
  <r>
    <x v="12"/>
    <s v="Perth"/>
    <s v="Civil Drafting"/>
    <x v="8"/>
    <n v="157.30000000000001"/>
    <m/>
  </r>
  <r>
    <x v="13"/>
    <s v="Perth Metro"/>
    <s v="Earthworks"/>
    <x v="8"/>
    <n v="120"/>
    <m/>
  </r>
  <r>
    <x v="13"/>
    <s v="Perth Metro"/>
    <s v="Earthworks"/>
    <x v="7"/>
    <n v="140"/>
    <m/>
  </r>
  <r>
    <x v="13"/>
    <s v="Perth Metro, Karratha"/>
    <s v="Earthworks"/>
    <x v="5"/>
    <n v="170"/>
    <s v="Hourly rates for Karratha excludes travel costs"/>
  </r>
  <r>
    <x v="13"/>
    <s v="Perth Metro, Karratha"/>
    <s v="Earthworks"/>
    <x v="4"/>
    <n v="200"/>
    <s v="Hourly rates for Karratha excludes travel costs"/>
  </r>
  <r>
    <x v="13"/>
    <s v="Perth Metro, Karratha"/>
    <s v="Earthworks"/>
    <x v="11"/>
    <n v="230"/>
    <s v="Hourly rates for Karratha excludes travel costs"/>
  </r>
  <r>
    <x v="13"/>
    <s v="Perth Metro, Karratha"/>
    <s v="Earthworks"/>
    <x v="3"/>
    <n v="265"/>
    <s v="Hourly rates for Karratha excludes travel costs"/>
  </r>
  <r>
    <x v="13"/>
    <s v="Perth Metro, Karratha"/>
    <s v="Earthworks"/>
    <x v="10"/>
    <n v="265"/>
    <s v="Hourly rates for Karratha excludes travel costs"/>
  </r>
  <r>
    <x v="13"/>
    <s v="Philippines"/>
    <s v="Earthworks"/>
    <x v="6"/>
    <n v="65"/>
    <m/>
  </r>
  <r>
    <x v="13"/>
    <s v="Perth Metro"/>
    <s v="Pavements (including Roads)"/>
    <x v="8"/>
    <n v="120"/>
    <m/>
  </r>
  <r>
    <x v="13"/>
    <s v="Perth Metro"/>
    <s v="Pavements (including Roads)"/>
    <x v="7"/>
    <n v="140"/>
    <m/>
  </r>
  <r>
    <x v="13"/>
    <s v="Perth Metro, Karratha"/>
    <s v="Pavements (including Roads)"/>
    <x v="5"/>
    <n v="170"/>
    <s v="Hourly rates for Karratha excludes travel costs"/>
  </r>
  <r>
    <x v="13"/>
    <s v="Perth Metro, Karratha"/>
    <s v="Pavements (including Roads)"/>
    <x v="4"/>
    <n v="200"/>
    <s v="Hourly rates for Karratha excludes travel costs"/>
  </r>
  <r>
    <x v="13"/>
    <s v="Perth Metro, Karratha"/>
    <s v="Pavements (including Roads)"/>
    <x v="11"/>
    <n v="230"/>
    <s v="Hourly rates for Karratha excludes travel costs"/>
  </r>
  <r>
    <x v="13"/>
    <s v="Perth Metro, Karratha"/>
    <s v="Pavements (including Roads)"/>
    <x v="3"/>
    <n v="265"/>
    <s v="Hourly rates for Karratha excludes travel costs"/>
  </r>
  <r>
    <x v="13"/>
    <s v="Perth Metro, Karratha"/>
    <s v="Pavements (including Roads)"/>
    <x v="10"/>
    <n v="265"/>
    <s v="Hourly rates for Karratha excludes travel costs"/>
  </r>
  <r>
    <x v="13"/>
    <s v="Philippines"/>
    <s v="Pavements (including Roads)"/>
    <x v="6"/>
    <n v="65"/>
    <m/>
  </r>
  <r>
    <x v="13"/>
    <s v="Perth Metro"/>
    <s v="Hydrology (Surface Water, Drainage, Stormwater, Urban Water Management Theory)"/>
    <x v="8"/>
    <n v="120"/>
    <m/>
  </r>
  <r>
    <x v="13"/>
    <s v="Perth Metro"/>
    <s v="Hydrology (Surface Water, Drainage, Stormwater, Urban Water Management Theory)"/>
    <x v="7"/>
    <n v="140"/>
    <m/>
  </r>
  <r>
    <x v="13"/>
    <s v="Perth Metro, Karratha"/>
    <s v="Hydrology (Surface Water, Drainage, Stormwater, Urban Water Management Theory)"/>
    <x v="5"/>
    <n v="170"/>
    <s v="Hourly rates for Karratha excludes travel costs"/>
  </r>
  <r>
    <x v="13"/>
    <s v="Perth Metro, Karratha"/>
    <s v="Hydrology (Surface Water, Drainage, Stormwater, Urban Water Management Theory)"/>
    <x v="4"/>
    <n v="200"/>
    <s v="Hourly rates for Karratha excludes travel costs"/>
  </r>
  <r>
    <x v="13"/>
    <s v="Perth Metro, Karratha"/>
    <s v="Hydrology (Surface Water, Drainage, Stormwater, Urban Water Management Theory)"/>
    <x v="11"/>
    <n v="230"/>
    <s v="Hourly rates for Karratha excludes travel costs"/>
  </r>
  <r>
    <x v="13"/>
    <s v="Perth Metro, Karratha"/>
    <s v="Hydrology (Surface Water, Drainage, Stormwater, Urban Water Management Theory)"/>
    <x v="3"/>
    <n v="265"/>
    <s v="Hourly rates for Karratha excludes travel costs"/>
  </r>
  <r>
    <x v="13"/>
    <s v="Perth Metro, Karratha"/>
    <s v="Hydrology (Surface Water, Drainage, Stormwater, Urban Water Management Theory)"/>
    <x v="10"/>
    <n v="265"/>
    <s v="Hourly rates for Karratha excludes travel costs"/>
  </r>
  <r>
    <x v="13"/>
    <s v="Philippines"/>
    <s v="Hydrology (Surface Water, Drainage, Stormwater, Urban Water Management Theory)"/>
    <x v="6"/>
    <n v="65"/>
    <m/>
  </r>
  <r>
    <x v="13"/>
    <s v="Perth Metro"/>
    <s v="Hydrogeology"/>
    <x v="11"/>
    <n v="230"/>
    <m/>
  </r>
  <r>
    <x v="13"/>
    <s v="Perth Metro"/>
    <s v="Hydrogeology"/>
    <x v="3"/>
    <n v="265"/>
    <m/>
  </r>
  <r>
    <x v="13"/>
    <s v="Perth Metro"/>
    <s v="Hydrogeology"/>
    <x v="10"/>
    <n v="265"/>
    <m/>
  </r>
  <r>
    <x v="14"/>
    <s v="Perth Metro"/>
    <s v="Civil Engineering"/>
    <x v="1"/>
    <n v="420"/>
    <s v="Director"/>
  </r>
  <r>
    <x v="14"/>
    <s v="Perth Metro"/>
    <s v="Civil Engineering"/>
    <x v="2"/>
    <n v="295"/>
    <s v="Associate Director"/>
  </r>
  <r>
    <x v="14"/>
    <s v="Perth Metro"/>
    <s v="Civil Engineering"/>
    <x v="5"/>
    <n v="280"/>
    <s v="Supervising Engineer "/>
  </r>
  <r>
    <x v="14"/>
    <s v="Perth Metro"/>
    <s v="Civil Engineering"/>
    <x v="4"/>
    <n v="265"/>
    <s v="Senior Engineer "/>
  </r>
  <r>
    <x v="14"/>
    <s v="Perth Metro"/>
    <s v="Civil Engineering"/>
    <x v="4"/>
    <n v="235"/>
    <s v="Engineer (Level 2)"/>
  </r>
  <r>
    <x v="14"/>
    <s v="Perth Metro"/>
    <s v="Civil Engineering"/>
    <x v="4"/>
    <n v="210"/>
    <s v="Engineer (Level 1)"/>
  </r>
  <r>
    <x v="14"/>
    <s v="Perth Metro"/>
    <s v="Civil Engineering"/>
    <x v="6"/>
    <n v="160"/>
    <s v="Graduate Engineer"/>
  </r>
  <r>
    <x v="14"/>
    <s v="Perth Metro"/>
    <s v="Civil Engineering"/>
    <x v="5"/>
    <n v="200"/>
    <s v="3D Revit Moddeller"/>
  </r>
  <r>
    <x v="14"/>
    <s v="Perth Metro"/>
    <s v="Civil Engineering"/>
    <x v="4"/>
    <n v="180"/>
    <s v="Senior Draftperson"/>
  </r>
  <r>
    <x v="14"/>
    <s v="Perth Metro"/>
    <s v="Civil Engineering"/>
    <x v="8"/>
    <n v="160"/>
    <s v="Draftperson"/>
  </r>
  <r>
    <x v="14"/>
    <s v="Perth Metro"/>
    <s v="Civil Engineering"/>
    <x v="8"/>
    <n v="110"/>
    <s v="Trainee Draftperson"/>
  </r>
  <r>
    <x v="15"/>
    <s v="Australia"/>
    <s v="Civil Engineering"/>
    <x v="0"/>
    <n v="462.00000000000006"/>
    <m/>
  </r>
  <r>
    <x v="15"/>
    <s v="Australia"/>
    <s v="Civil Engineering"/>
    <x v="1"/>
    <n v="396.00000000000006"/>
    <m/>
  </r>
  <r>
    <x v="15"/>
    <s v="Australia"/>
    <s v="Civil Engineering"/>
    <x v="10"/>
    <n v="352"/>
    <m/>
  </r>
  <r>
    <x v="15"/>
    <s v="Australia"/>
    <s v="Civil Engineering"/>
    <x v="2"/>
    <n v="308"/>
    <m/>
  </r>
  <r>
    <x v="15"/>
    <s v="Australia"/>
    <s v="Civil Engineering"/>
    <x v="3"/>
    <n v="275"/>
    <m/>
  </r>
  <r>
    <x v="15"/>
    <s v="Australia"/>
    <s v="Civil Engineering"/>
    <x v="11"/>
    <n v="258.5"/>
    <m/>
  </r>
  <r>
    <x v="15"/>
    <s v="Australia"/>
    <s v="Civil Engineering"/>
    <x v="4"/>
    <n v="236.50000000000003"/>
    <m/>
  </r>
  <r>
    <x v="15"/>
    <s v="Australia"/>
    <s v="Civil Engineering"/>
    <x v="9"/>
    <n v="236.50000000000003"/>
    <m/>
  </r>
  <r>
    <x v="15"/>
    <s v="Australia"/>
    <s v="Civil Engineering"/>
    <x v="5"/>
    <n v="275"/>
    <m/>
  </r>
  <r>
    <x v="15"/>
    <s v="Australia"/>
    <s v="Civil Engineering"/>
    <x v="7"/>
    <n v="253.00000000000003"/>
    <m/>
  </r>
  <r>
    <x v="15"/>
    <s v="Australia"/>
    <s v="Civil Engineering"/>
    <x v="8"/>
    <n v="220.00000000000003"/>
    <m/>
  </r>
  <r>
    <x v="15"/>
    <s v="Australia"/>
    <s v="Civil Engineering"/>
    <x v="6"/>
    <n v="187.00000000000003"/>
    <m/>
  </r>
  <r>
    <x v="16"/>
    <s v="Perth Metro"/>
    <s v="Civil Engineering"/>
    <x v="10"/>
    <n v="286"/>
    <s v="KBR does not have standard corporate hourly rates. Sell rates are determined on a contract by contract basis. The &quot;Corporate Hourly Rate&quot; provided has been determined by benchmarking similar projects."/>
  </r>
  <r>
    <x v="16"/>
    <s v="Perth Metro"/>
    <s v="Civil Engineering"/>
    <x v="3"/>
    <n v="264"/>
    <s v="KBR does not have standard corporate hourly rates. Sell rates are determined on a contract by contract basis. The &quot;Corporate Hourly Rate&quot; provided has been determined by benchmarking similar projects."/>
  </r>
  <r>
    <x v="16"/>
    <s v="Perth Metro"/>
    <s v="Civil Engineering"/>
    <x v="4"/>
    <n v="242.00000000000003"/>
    <s v="KBR does not have standard corporate hourly rates. Sell rates are determined on a contract by contract basis. The &quot;Corporate Hourly Rate&quot; provided has been determined by benchmarking similar projects."/>
  </r>
  <r>
    <x v="16"/>
    <s v="Perth Metro"/>
    <s v="Civil Engineering"/>
    <x v="5"/>
    <n v="187.00000000000003"/>
    <s v="KBR does not have standard corporate hourly rates. Sell rates are determined on a contract by contract basis. The &quot;Corporate Hourly Rate&quot; provided has been determined by benchmarking similar projects."/>
  </r>
  <r>
    <x v="16"/>
    <s v="Perth Metro"/>
    <s v="Civil Engineering"/>
    <x v="8"/>
    <n v="176"/>
    <s v="KBR does not have standard corporate hourly rates. Sell rates are determined on a contract by contract basis. The &quot;Corporate Hourly Rate&quot; provided has been determined by benchmarking similar projects."/>
  </r>
  <r>
    <x v="16"/>
    <s v="Perth Metro"/>
    <s v="Civil Engineering"/>
    <x v="6"/>
    <n v="154"/>
    <s v="KBR does not have standard corporate hourly rates. Sell rates are determined on a contract by contract basis. The &quot;Corporate Hourly Rate&quot; provided has been determined by benchmarking similar projects."/>
  </r>
  <r>
    <x v="17"/>
    <s v="Perth"/>
    <s v="Civil Project Engineering"/>
    <x v="1"/>
    <n v="275"/>
    <s v="Steven Moran"/>
  </r>
  <r>
    <x v="17"/>
    <s v="Perth"/>
    <s v="Civil Project Engineering"/>
    <x v="1"/>
    <n v="275"/>
    <s v="Ian Longville"/>
  </r>
  <r>
    <x v="17"/>
    <s v="Perth"/>
    <s v="Civil Project Engineering"/>
    <x v="4"/>
    <n v="220"/>
    <s v="Danny Fleming"/>
  </r>
  <r>
    <x v="17"/>
    <s v="Perth"/>
    <s v="Civil Engineering"/>
    <x v="1"/>
    <n v="297"/>
    <s v="Ben Marshall"/>
  </r>
  <r>
    <x v="18"/>
    <s v="Perth  Metro"/>
    <s v="Civil Engineering"/>
    <x v="1"/>
    <n v="330"/>
    <s v="Senior Engineer"/>
  </r>
  <r>
    <x v="18"/>
    <s v="Perth  Metro"/>
    <s v="Civil Engineering"/>
    <x v="10"/>
    <n v="302.5"/>
    <s v="Senior Project Manager/Senior Engineer"/>
  </r>
  <r>
    <x v="18"/>
    <s v="Perth  Metro"/>
    <s v="Civil Engineering"/>
    <x v="4"/>
    <n v="275"/>
    <s v="Senior Project/Civil Engineer"/>
  </r>
  <r>
    <x v="18"/>
    <s v="Perth  Metro"/>
    <s v="Civil Engineering"/>
    <x v="6"/>
    <n v="231"/>
    <s v="Project Engineer/Senior Designer"/>
  </r>
  <r>
    <x v="18"/>
    <s v="Perth  Metro"/>
    <s v="Civil Engineering"/>
    <x v="8"/>
    <n v="192.5"/>
    <s v="Designer/Senior Technical Officer"/>
  </r>
  <r>
    <x v="18"/>
    <s v="Perth  Metro"/>
    <s v="Civil Engineering"/>
    <x v="7"/>
    <n v="137.5"/>
    <s v="Drafter"/>
  </r>
  <r>
    <x v="19"/>
    <s v="Melbourne, VIC"/>
    <s v="Civil Design"/>
    <x v="7"/>
    <n v="220.00000000000003"/>
    <s v="Seth Carabeo"/>
  </r>
  <r>
    <x v="19"/>
    <s v="Melbourne, VIC"/>
    <s v="Civil Design "/>
    <x v="7"/>
    <n v="220"/>
    <s v="Daniel Folan"/>
  </r>
  <r>
    <x v="19"/>
    <s v="Melbourne, VIC"/>
    <s v="Civil Design Lead"/>
    <x v="4"/>
    <n v="275"/>
    <s v="Param Sharma"/>
  </r>
  <r>
    <x v="20"/>
    <s v="Brisbane"/>
    <s v="Project Director"/>
    <x v="0"/>
    <n v="300"/>
    <s v="Michael Price"/>
  </r>
  <r>
    <x v="20"/>
    <s v="Perth"/>
    <s v="Design Manager"/>
    <x v="2"/>
    <n v="275"/>
    <s v="Aaron Godfrey"/>
  </r>
  <r>
    <x v="20"/>
    <s v="Perth"/>
    <s v="Project Manager /Civil Engineer"/>
    <x v="4"/>
    <n v="200"/>
    <s v="Stef Erdmann"/>
  </r>
  <r>
    <x v="20"/>
    <s v="Perth"/>
    <s v="Civil Designer"/>
    <x v="4"/>
    <n v="200"/>
    <s v="Lyn Ronchi"/>
  </r>
  <r>
    <x v="20"/>
    <s v="Brisbane"/>
    <s v="Drainage Engineer"/>
    <x v="3"/>
    <n v="225"/>
    <s v="Tim Dack"/>
  </r>
  <r>
    <x v="20"/>
    <s v="Brisbane"/>
    <s v="Technician"/>
    <x v="7"/>
    <n v="165"/>
    <s v="Vikrant Pratap"/>
  </r>
  <r>
    <x v="20"/>
    <s v="Perth"/>
    <s v="Technician"/>
    <x v="4"/>
    <n v="180"/>
    <s v="Constanza Navarrete"/>
  </r>
  <r>
    <x v="21"/>
    <s v="Perth, Western Australia"/>
    <s v="Civil Engineering"/>
    <x v="3"/>
    <n v="289.3"/>
    <m/>
  </r>
  <r>
    <x v="21"/>
    <s v="Perth, Western Australia"/>
    <s v="Civil Engineering"/>
    <x v="10"/>
    <n v="289.3"/>
    <m/>
  </r>
  <r>
    <x v="21"/>
    <s v="Perth, Western Australia"/>
    <s v="Civil Engineering"/>
    <x v="4"/>
    <n v="231"/>
    <m/>
  </r>
  <r>
    <x v="21"/>
    <s v="Perth, Western Australia"/>
    <s v="Civil Engineering"/>
    <x v="9"/>
    <n v="207.9"/>
    <m/>
  </r>
  <r>
    <x v="21"/>
    <s v="Perth, Western Australia"/>
    <s v="Civil Engineering"/>
    <x v="7"/>
    <n v="196.9"/>
    <m/>
  </r>
  <r>
    <x v="21"/>
    <s v="Perth, Western Australia"/>
    <s v="Civil Engineering"/>
    <x v="8"/>
    <n v="168.3"/>
    <m/>
  </r>
  <r>
    <x v="21"/>
    <s v="Perth, Western Australia"/>
    <s v="Civil Engineering"/>
    <x v="6"/>
    <n v="184.8"/>
    <m/>
  </r>
  <r>
    <x v="22"/>
    <s v="Perth Metro"/>
    <s v="Civil Engineering"/>
    <x v="3"/>
    <n v="285"/>
    <m/>
  </r>
  <r>
    <x v="22"/>
    <s v="Perth Metro"/>
    <s v="Civil Engineering"/>
    <x v="7"/>
    <n v="165"/>
    <s v="Engineer / 12D Designer"/>
  </r>
  <r>
    <x v="22"/>
    <s v="Perth Metro"/>
    <s v="Civil Engineering"/>
    <x v="8"/>
    <n v="165"/>
    <m/>
  </r>
  <r>
    <x v="22"/>
    <s v="Perth Metro"/>
    <s v="Civil Engineering"/>
    <x v="8"/>
    <n v="165"/>
    <s v="CAD Manager"/>
  </r>
  <r>
    <x v="22"/>
    <s v="Bunbury"/>
    <s v="Civil Engineering"/>
    <x v="3"/>
    <n v="285"/>
    <s v="Also a Director / Shared between Perth"/>
  </r>
  <r>
    <x v="22"/>
    <s v="Bunbury"/>
    <s v="Civil Engineering"/>
    <x v="8"/>
    <n v="165"/>
    <m/>
  </r>
  <r>
    <x v="22"/>
    <s v="Bunbury"/>
    <s v="Civil Engineering"/>
    <x v="4"/>
    <n v="260"/>
    <m/>
  </r>
  <r>
    <x v="22"/>
    <s v="Bunbury"/>
    <s v="Civil Engineering"/>
    <x v="4"/>
    <n v="260"/>
    <s v="Hydrological Specialist"/>
  </r>
  <r>
    <x v="22"/>
    <s v="Bunbury"/>
    <s v="Civil Engineering"/>
    <x v="4"/>
    <n v="260"/>
    <s v="Land Development Manager / Director"/>
  </r>
  <r>
    <x v="22"/>
    <s v="Bunbury"/>
    <s v="Civil Engineering"/>
    <x v="5"/>
    <n v="245"/>
    <s v="12D / OpenRoads / Design Engineer"/>
  </r>
  <r>
    <x v="22"/>
    <s v="Bunbury"/>
    <s v="Civil Engineering"/>
    <x v="4"/>
    <n v="245"/>
    <s v="Engineer "/>
  </r>
  <r>
    <x v="22"/>
    <s v="Bunbury"/>
    <s v="Civil Engineering"/>
    <x v="6"/>
    <n v="160"/>
    <m/>
  </r>
  <r>
    <x v="22"/>
    <s v="Bunbury"/>
    <s v="Civil Engineering"/>
    <x v="8"/>
    <n v="165"/>
    <s v="Drafting Manager / Senior Drafter"/>
  </r>
  <r>
    <x v="22"/>
    <s v="Bunbury"/>
    <s v="Civil Engineering"/>
    <x v="7"/>
    <n v="165"/>
    <s v="Engineer "/>
  </r>
  <r>
    <x v="22"/>
    <s v="Bunbury"/>
    <s v="Civil Engineering"/>
    <x v="7"/>
    <n v="165"/>
    <s v="Design Drafter"/>
  </r>
  <r>
    <x v="22"/>
    <s v="Bunbury"/>
    <s v="Civil Engineering"/>
    <x v="7"/>
    <n v="165"/>
    <s v="Lead Design Drafter"/>
  </r>
  <r>
    <x v="22"/>
    <s v="Bunbury"/>
    <s v="Civil Engineering"/>
    <x v="7"/>
    <n v="165"/>
    <s v="Engineer"/>
  </r>
  <r>
    <x v="22"/>
    <s v="Bunbury"/>
    <s v="Civil Engineering"/>
    <x v="8"/>
    <n v="165"/>
    <s v="Senior Drafter"/>
  </r>
  <r>
    <x v="22"/>
    <s v="Kalgoorlie"/>
    <s v="Civil Engineering"/>
    <x v="4"/>
    <n v="285"/>
    <s v="Director"/>
  </r>
  <r>
    <x v="22"/>
    <s v="Kalgoorlie"/>
    <s v="Civil Engineering"/>
    <x v="4"/>
    <n v="260"/>
    <m/>
  </r>
  <r>
    <x v="23"/>
    <s v="Perth Metro"/>
    <s v="Civil Engineering"/>
    <x v="1"/>
    <n v="390"/>
    <s v="Chau Doan"/>
  </r>
  <r>
    <x v="23"/>
    <s v="Newcastle"/>
    <s v="Civil Engineering"/>
    <x v="3"/>
    <n v="360"/>
    <s v="Josh Rhodes, Christian Joder"/>
  </r>
  <r>
    <x v="23"/>
    <s v="Sydney"/>
    <s v="Civil Engineering"/>
    <x v="10"/>
    <n v="300"/>
    <m/>
  </r>
  <r>
    <x v="23"/>
    <s v="Sydney"/>
    <s v="Civil Engineering"/>
    <x v="4"/>
    <n v="260"/>
    <s v="Vladmir Guazon"/>
  </r>
  <r>
    <x v="23"/>
    <s v="Sydney"/>
    <s v="Civil Engineering"/>
    <x v="9"/>
    <n v="190"/>
    <m/>
  </r>
  <r>
    <x v="23"/>
    <s v="Sydney"/>
    <s v="Civil Engineering"/>
    <x v="6"/>
    <n v="160"/>
    <m/>
  </r>
  <r>
    <x v="23"/>
    <s v="Sydney"/>
    <s v="Hydrology Enginnering"/>
    <x v="4"/>
    <n v="260"/>
    <m/>
  </r>
  <r>
    <x v="23"/>
    <s v="Sydney"/>
    <s v="Hydrology Enginnering"/>
    <x v="7"/>
    <n v="230"/>
    <m/>
  </r>
  <r>
    <x v="23"/>
    <s v="Sydney"/>
    <s v="Water Management Plans"/>
    <x v="4"/>
    <n v="200"/>
    <m/>
  </r>
  <r>
    <x v="23"/>
    <s v="Melbourne"/>
    <s v="Specialised Design"/>
    <x v="5"/>
    <n v="230"/>
    <s v="Nelson Smith"/>
  </r>
  <r>
    <x v="23"/>
    <s v="Sydney"/>
    <s v="Design"/>
    <x v="7"/>
    <n v="200"/>
    <m/>
  </r>
  <r>
    <x v="23"/>
    <s v="Sydney"/>
    <s v="Drafting"/>
    <x v="8"/>
    <n v="180"/>
    <m/>
  </r>
  <r>
    <x v="24"/>
    <s v="Pilbara"/>
    <s v="Earthworks"/>
    <x v="3"/>
    <n v="210"/>
    <m/>
  </r>
  <r>
    <x v="24"/>
    <s v="Perth Metro"/>
    <s v="Earthworks"/>
    <x v="3"/>
    <n v="210"/>
    <m/>
  </r>
  <r>
    <x v="24"/>
    <s v="Busselton"/>
    <s v="Earthworks"/>
    <x v="3"/>
    <n v="210"/>
    <m/>
  </r>
  <r>
    <x v="24"/>
    <s v="Busselton"/>
    <s v="Earthworks"/>
    <x v="4"/>
    <n v="190"/>
    <m/>
  </r>
  <r>
    <x v="24"/>
    <s v="Perth Metro"/>
    <s v="Earthworks"/>
    <x v="1"/>
    <n v="230"/>
    <m/>
  </r>
  <r>
    <x v="24"/>
    <s v="Pilbara"/>
    <s v="Pavements (roads. Etc)"/>
    <x v="3"/>
    <n v="210"/>
    <m/>
  </r>
  <r>
    <x v="24"/>
    <s v="Perth Metro"/>
    <s v="Pavements (roads. Etc)"/>
    <x v="3"/>
    <n v="210"/>
    <m/>
  </r>
  <r>
    <x v="24"/>
    <s v="Busselton"/>
    <s v="Pavements (roads. Etc)"/>
    <x v="3"/>
    <n v="210"/>
    <m/>
  </r>
  <r>
    <x v="24"/>
    <s v="Busselton"/>
    <s v="Pavements (roads. Etc)"/>
    <x v="4"/>
    <n v="190"/>
    <m/>
  </r>
  <r>
    <x v="24"/>
    <s v="Perth Metro"/>
    <s v="Pavements (roads. Etc)"/>
    <x v="1"/>
    <n v="230"/>
    <m/>
  </r>
  <r>
    <x v="24"/>
    <s v="Pilbara"/>
    <s v="Hydrology – surface water, drainage, storm water, urban water management theory"/>
    <x v="3"/>
    <n v="210"/>
    <m/>
  </r>
  <r>
    <x v="24"/>
    <s v="Perth Metro"/>
    <s v="Hydrology – surface water, drainage, storm water, urban water management theory"/>
    <x v="3"/>
    <n v="210"/>
    <m/>
  </r>
  <r>
    <x v="24"/>
    <s v="Busselton"/>
    <s v="Hydrology – surface water, drainage, storm water, urban water management theory"/>
    <x v="3"/>
    <n v="210"/>
    <m/>
  </r>
  <r>
    <x v="24"/>
    <s v="Busselton"/>
    <s v="Hydrology – surface water, drainage, storm water, urban water management theory"/>
    <x v="4"/>
    <n v="190"/>
    <m/>
  </r>
  <r>
    <x v="24"/>
    <s v="Perth Metro"/>
    <s v="Hydrology – surface water, drainage, storm water, urban water management theory"/>
    <x v="1"/>
    <n v="230"/>
    <m/>
  </r>
  <r>
    <x v="25"/>
    <s v="Perth Metro"/>
    <s v="Project Coordiantor"/>
    <x v="1"/>
    <n v="300"/>
    <m/>
  </r>
  <r>
    <x v="25"/>
    <s v="Perth Metro"/>
    <s v="Lead Engineering"/>
    <x v="4"/>
    <n v="265"/>
    <m/>
  </r>
  <r>
    <x v="25"/>
    <s v="Perth Metro"/>
    <s v="Engineering"/>
    <x v="5"/>
    <n v="200"/>
    <m/>
  </r>
  <r>
    <x v="25"/>
    <s v="Perth Metro"/>
    <s v="Architect"/>
    <x v="4"/>
    <n v="265"/>
    <m/>
  </r>
  <r>
    <x v="25"/>
    <s v="Perth Metro"/>
    <s v="Bulding Designer"/>
    <x v="5"/>
    <n v="200"/>
    <m/>
  </r>
  <r>
    <x v="25"/>
    <s v="Perth Metro"/>
    <s v="Documentation Manager"/>
    <x v="4"/>
    <n v="165"/>
    <m/>
  </r>
  <r>
    <x v="25"/>
    <s v="Perth Metro"/>
    <s v="Drafter"/>
    <x v="8"/>
    <n v="150"/>
    <m/>
  </r>
  <r>
    <x v="26"/>
    <s v="Perth Metro"/>
    <s v="Hydrology and Hydrogeology"/>
    <x v="3"/>
    <n v="324.5"/>
    <s v="David Coremans"/>
  </r>
  <r>
    <x v="26"/>
    <s v="Perth Metro"/>
    <s v="Hydrology and Hydrogeology"/>
    <x v="4"/>
    <n v="198"/>
    <s v="Benjamin Brash"/>
  </r>
  <r>
    <x v="26"/>
    <s v="Perth Metro"/>
    <s v="Hydrology and Hydrogeology"/>
    <x v="4"/>
    <n v="198"/>
    <s v="Johanna Boonzaaier"/>
  </r>
  <r>
    <x v="26"/>
    <s v="Perth Metro"/>
    <s v="Hydrology and Hydrogeology"/>
    <x v="9"/>
    <n v="165"/>
    <s v="Fabio Hernandez"/>
  </r>
  <r>
    <x v="26"/>
    <s v="Perth Metro"/>
    <s v="Hydrology and Hydrogeology"/>
    <x v="9"/>
    <n v="165"/>
    <s v="Jarrod Diermajer"/>
  </r>
  <r>
    <x v="26"/>
    <s v="Perth Metro"/>
    <s v="Hydrology and Hydrogeology"/>
    <x v="9"/>
    <n v="165"/>
    <s v="Daniel Ladlow"/>
  </r>
  <r>
    <x v="26"/>
    <s v="Perth Metro"/>
    <s v="Hydrology and Hydrogeology"/>
    <x v="9"/>
    <n v="165"/>
    <s v="Mark Bretnall"/>
  </r>
  <r>
    <x v="26"/>
    <s v="Victoria Metro"/>
    <s v="Hydrology and Hydrogeology"/>
    <x v="9"/>
    <n v="159.5"/>
    <s v="Alejandro Tello"/>
  </r>
  <r>
    <x v="26"/>
    <s v="Perth Metro"/>
    <s v="Hydrology and Hydrogeology"/>
    <x v="9"/>
    <n v="132"/>
    <s v="Umer Habib"/>
  </r>
  <r>
    <x v="26"/>
    <s v="Perth Metro"/>
    <s v="Hydrology and Hydrogeology"/>
    <x v="3"/>
    <n v="352"/>
    <s v="Personnel/price inclusion for future additions to consultancy team"/>
  </r>
  <r>
    <x v="26"/>
    <s v="Perth Metro"/>
    <s v="Hydrology and Hydrogeology"/>
    <x v="4"/>
    <n v="286"/>
    <s v="Personnel/price inclusion for future additions to consultancy team"/>
  </r>
  <r>
    <x v="26"/>
    <s v="Perth Metro"/>
    <s v="Hydrology and Hydrogeology"/>
    <x v="9"/>
    <n v="198"/>
    <s v="Personnel/price inclusion for future additions to consultancy team"/>
  </r>
  <r>
    <x v="26"/>
    <s v="Perth Metro"/>
    <s v="Hydrology and Hydrogeology"/>
    <x v="9"/>
    <n v="165"/>
    <s v="Personnel/price inclusion for future additions to consultancy team"/>
  </r>
  <r>
    <x v="26"/>
    <s v="Perth Metro"/>
    <s v="Hydrology and Hydrogeology"/>
    <x v="9"/>
    <n v="132"/>
    <s v="Personnel/price inclusion for future additions to consultancy team"/>
  </r>
  <r>
    <x v="27"/>
    <s v="Dr Raj Kurup, All over Western Australia"/>
    <s v="Hydrology, soil and water management, wastewater treatment, condition assessment, drainage, sewage treatment, waste management, odour control, "/>
    <x v="0"/>
    <n v="260"/>
    <s v="Discounted price for govt. projects"/>
  </r>
  <r>
    <x v="27"/>
    <s v="Dr Biji Kurup, All over WA"/>
    <s v="Reviews, sustainability, carbon emission reduction, wastewater treatment, water treatment"/>
    <x v="1"/>
    <n v="233"/>
    <s v="Discounted price for govt. projects"/>
  </r>
  <r>
    <x v="27"/>
    <s v="Michelle North, All over WA"/>
    <s v="Approvals, document preparation,  reviews"/>
    <x v="5"/>
    <n v="233"/>
    <s v="Discounted price for govt. projects"/>
  </r>
  <r>
    <x v="27"/>
    <s v="All over perth"/>
    <s v="Soil investigations"/>
    <x v="5"/>
    <n v="220"/>
    <s v="Discounted price for govt. projects"/>
  </r>
  <r>
    <x v="27"/>
    <s v="Finlay Campbell, All over WA"/>
    <s v="Site investigation, project engineering, wastewater"/>
    <x v="6"/>
    <n v="120"/>
    <s v="Discounted price for govt. projects"/>
  </r>
  <r>
    <x v="28"/>
    <s v="Western Australia"/>
    <s v="Civil Engineer"/>
    <x v="1"/>
    <n v="330"/>
    <m/>
  </r>
  <r>
    <x v="28"/>
    <s v="Western Australia"/>
    <s v="Civil Engineer"/>
    <x v="4"/>
    <n v="275"/>
    <m/>
  </r>
  <r>
    <x v="28"/>
    <s v="Western Australia"/>
    <s v="Civil Drafter"/>
    <x v="8"/>
    <n v="198"/>
    <m/>
  </r>
  <r>
    <x v="28"/>
    <s v="Western Australia"/>
    <s v="Civil Engineer"/>
    <x v="6"/>
    <n v="165"/>
    <m/>
  </r>
  <r>
    <x v="29"/>
    <s v="Perth"/>
    <s v="Civil "/>
    <x v="1"/>
    <n v="200"/>
    <m/>
  </r>
  <r>
    <x v="29"/>
    <s v="Perth"/>
    <s v="Civil "/>
    <x v="3"/>
    <n v="190"/>
    <m/>
  </r>
  <r>
    <x v="29"/>
    <s v="Perth"/>
    <s v="Civil "/>
    <x v="4"/>
    <n v="170"/>
    <m/>
  </r>
  <r>
    <x v="29"/>
    <s v="Perth"/>
    <s v="Civil "/>
    <x v="5"/>
    <n v="150"/>
    <m/>
  </r>
  <r>
    <x v="29"/>
    <s v="Perth"/>
    <s v="Civil "/>
    <x v="7"/>
    <n v="140"/>
    <m/>
  </r>
  <r>
    <x v="29"/>
    <s v="Perth"/>
    <s v="Civil "/>
    <x v="6"/>
    <n v="115"/>
    <m/>
  </r>
  <r>
    <x v="29"/>
    <s v="Perth"/>
    <s v="Civil "/>
    <x v="8"/>
    <n v="125"/>
    <m/>
  </r>
  <r>
    <x v="29"/>
    <s v="Karatha "/>
    <s v="Civil "/>
    <x v="1"/>
    <n v="200"/>
    <m/>
  </r>
  <r>
    <x v="29"/>
    <s v="Karatha "/>
    <s v="Civil "/>
    <x v="3"/>
    <n v="190"/>
    <m/>
  </r>
  <r>
    <x v="29"/>
    <s v="Karatha "/>
    <s v="Civil "/>
    <x v="4"/>
    <n v="170"/>
    <m/>
  </r>
  <r>
    <x v="29"/>
    <s v="Karatha "/>
    <s v="Civil "/>
    <x v="5"/>
    <n v="150"/>
    <m/>
  </r>
  <r>
    <x v="29"/>
    <s v="Karatha "/>
    <s v="Civil "/>
    <x v="7"/>
    <n v="140"/>
    <m/>
  </r>
  <r>
    <x v="29"/>
    <s v="Karatha "/>
    <s v="Civil "/>
    <x v="6"/>
    <n v="115"/>
    <m/>
  </r>
  <r>
    <x v="29"/>
    <s v="Karatha "/>
    <s v="Civil "/>
    <x v="8"/>
    <n v="125"/>
    <m/>
  </r>
  <r>
    <x v="29"/>
    <s v="Bunbury "/>
    <s v="Civil "/>
    <x v="1"/>
    <n v="200"/>
    <m/>
  </r>
  <r>
    <x v="29"/>
    <s v="Bunbury "/>
    <s v="Civil "/>
    <x v="3"/>
    <n v="190"/>
    <m/>
  </r>
  <r>
    <x v="29"/>
    <s v="Bunbury "/>
    <s v="Civil "/>
    <x v="4"/>
    <n v="170"/>
    <m/>
  </r>
  <r>
    <x v="29"/>
    <s v="Bunbury "/>
    <s v="Civil "/>
    <x v="5"/>
    <n v="150"/>
    <m/>
  </r>
  <r>
    <x v="29"/>
    <s v="Bunbury "/>
    <s v="Civil "/>
    <x v="7"/>
    <n v="140"/>
    <m/>
  </r>
  <r>
    <x v="29"/>
    <s v="Bunbury "/>
    <s v="Civil "/>
    <x v="6"/>
    <n v="115"/>
    <m/>
  </r>
  <r>
    <x v="29"/>
    <s v="Bunbury "/>
    <s v="Civil "/>
    <x v="8"/>
    <n v="125"/>
    <m/>
  </r>
  <r>
    <x v="30"/>
    <s v="Perth"/>
    <s v="earthworks and retaining structures design, stormwater infrastructure design overground and below ground, sewer and grey water design (beyond buildings), roads and carparks and attendant structures."/>
    <x v="0"/>
    <n v="300"/>
    <m/>
  </r>
  <r>
    <x v="30"/>
    <m/>
    <m/>
    <x v="2"/>
    <n v="270"/>
    <m/>
  </r>
  <r>
    <x v="30"/>
    <m/>
    <m/>
    <x v="10"/>
    <n v="250"/>
    <m/>
  </r>
  <r>
    <x v="30"/>
    <m/>
    <m/>
    <x v="3"/>
    <n v="240"/>
    <m/>
  </r>
  <r>
    <x v="30"/>
    <m/>
    <m/>
    <x v="4"/>
    <n v="210"/>
    <m/>
  </r>
  <r>
    <x v="30"/>
    <m/>
    <m/>
    <x v="5"/>
    <n v="190"/>
    <m/>
  </r>
  <r>
    <x v="30"/>
    <m/>
    <m/>
    <x v="7"/>
    <n v="160"/>
    <m/>
  </r>
  <r>
    <x v="30"/>
    <m/>
    <m/>
    <x v="8"/>
    <n v="140"/>
    <m/>
  </r>
  <r>
    <x v="30"/>
    <m/>
    <m/>
    <x v="6"/>
    <n v="140"/>
    <m/>
  </r>
  <r>
    <x v="31"/>
    <s v="WA"/>
    <s v="•_x0009_Earthworks_x000a_•_x0009_Pavements (roads etc)_x000a_•_x0009_Hydrology – surface water, drainage, storm water, urban water management theory_x000a_•_x0009_Hydrogeology"/>
    <x v="1"/>
    <n v="560"/>
    <m/>
  </r>
  <r>
    <x v="31"/>
    <s v="WA"/>
    <s v="•_x0009_Earthworks_x000a_•_x0009_Pavements (roads etc)_x000a_•_x0009_Hydrology – surface water, drainage, storm water, urban water management theory_x000a_•_x0009_Hydrogeology"/>
    <x v="3"/>
    <n v="490"/>
    <m/>
  </r>
  <r>
    <x v="31"/>
    <s v="WA"/>
    <s v="•_x0009_Earthworks_x000a_•_x0009_Pavements (roads etc)_x000a_•_x0009_Hydrology – surface water, drainage, storm water, urban water management theory_x000a_•_x0009_Hydrogeology"/>
    <x v="10"/>
    <n v="462"/>
    <m/>
  </r>
  <r>
    <x v="31"/>
    <s v="WA"/>
    <s v="Lead Engineer - _x000a_•_x0009_Earthworks_x000a_•_x0009_Pavements (roads etc)_x000a_•_x0009_Hydrology – surface water, drainage, storm water, urban water management theory_x000a_•_x0009_Hydrogeology"/>
    <x v="4"/>
    <n v="420"/>
    <m/>
  </r>
  <r>
    <x v="31"/>
    <s v="WA"/>
    <s v="Senior Engineer - _x000a_•_x0009_Earthworks_x000a_•_x0009_Pavements (roads etc)_x000a_•_x0009_Hydrology – surface water, drainage, storm water, urban water management theory_x000a_•_x0009_Hydrogeology"/>
    <x v="5"/>
    <n v="350"/>
    <m/>
  </r>
  <r>
    <x v="31"/>
    <s v="WA"/>
    <s v="Engineers/Consultants - _x000a_•_x0009_Earthworks_x000a_•_x0009_Pavements (roads etc)_x000a_•_x0009_Hydrology – surface water, drainage, storm water, urban water management theory_x000a_•_x0009_Hydrogeology"/>
    <x v="7"/>
    <n v="322"/>
    <m/>
  </r>
  <r>
    <x v="31"/>
    <s v="WA"/>
    <s v="•_x0009_Earthworks_x000a_•_x0009_Pavements (roads etc)_x000a_•_x0009_Hydrology – surface water, drainage, storm water, urban water management theory_x000a_•_x0009_Hydrogeology"/>
    <x v="8"/>
    <n v="322"/>
    <m/>
  </r>
  <r>
    <x v="31"/>
    <s v="WA"/>
    <s v="•_x0009_Earthworks_x000a_•_x0009_Pavements (roads etc)_x000a_•_x0009_Hydrology – surface water, drainage, storm water, urban water management theory_x000a_•_x0009_Hydrogeology"/>
    <x v="6"/>
    <n v="252"/>
    <m/>
  </r>
  <r>
    <x v="32"/>
    <s v="Perth Metro "/>
    <s v="Civil Engineering "/>
    <x v="1"/>
    <n v="240"/>
    <s v="Joseph Saba / Hamid Ashtari / Sandeep Kumar "/>
  </r>
  <r>
    <x v="32"/>
    <s v="Perth Metro "/>
    <s v="Civil Engineering "/>
    <x v="0"/>
    <n v="220"/>
    <s v="Joseph Saba / Hamid Ashtari / Sandeep Kumar "/>
  </r>
  <r>
    <x v="32"/>
    <s v="Perth Metro "/>
    <s v="Civil Engineering "/>
    <x v="10"/>
    <n v="185"/>
    <s v="Joseph Saba / Hamid Ashtari / Sandeep Kumar "/>
  </r>
  <r>
    <x v="32"/>
    <s v="Perth Metro "/>
    <s v="Civil Engineering "/>
    <x v="11"/>
    <n v="165"/>
    <s v="Joseph Saba / Hamid Ashtari / Sandeep Kumar "/>
  </r>
  <r>
    <x v="32"/>
    <s v="Perth Regional "/>
    <s v="Civil Engineering "/>
    <x v="1"/>
    <n v="265"/>
    <s v="Joseph Saba / Hamid Ashtari / Sandeep Kumar "/>
  </r>
  <r>
    <x v="32"/>
    <s v="Perth Regional "/>
    <s v="Civil Engineering "/>
    <x v="0"/>
    <n v="230"/>
    <s v="Joseph Saba / Hamid Ashtari / Sandeep Kumar "/>
  </r>
  <r>
    <x v="32"/>
    <s v="Perth Regional "/>
    <s v="Civil Engineering "/>
    <x v="10"/>
    <n v="195"/>
    <s v="Joseph Saba / Hamid Ashtari / Sandeep Kumar "/>
  </r>
  <r>
    <x v="32"/>
    <s v="Perth Regional "/>
    <s v="Civil Engineering "/>
    <x v="11"/>
    <n v="175"/>
    <s v="Joseph Saba / Hamid Ashtari / Sandeep Kumar "/>
  </r>
  <r>
    <x v="33"/>
    <s v="Perth Metro"/>
    <s v="Project Director"/>
    <x v="1"/>
    <n v="311.08000000000004"/>
    <m/>
  </r>
  <r>
    <x v="33"/>
    <s v="Perth Metro"/>
    <s v="Engineering Manager"/>
    <x v="10"/>
    <n v="291.03800000000001"/>
    <m/>
  </r>
  <r>
    <x v="33"/>
    <s v="Perth Metro"/>
    <s v="Senior Discipline Specialist Manager"/>
    <x v="10"/>
    <n v="284.52600000000007"/>
    <m/>
  </r>
  <r>
    <x v="33"/>
    <s v="Perth Metro"/>
    <s v="Principal/Lead Engineer"/>
    <x v="3"/>
    <n v="260.92"/>
    <m/>
  </r>
  <r>
    <x v="33"/>
    <s v="Perth Metro"/>
    <s v="Senior Engineer"/>
    <x v="4"/>
    <n v="222.88200000000003"/>
    <m/>
  </r>
  <r>
    <x v="33"/>
    <s v="Perth Metro"/>
    <s v="Experienced Engineer"/>
    <x v="5"/>
    <n v="196.27300000000002"/>
    <m/>
  </r>
  <r>
    <x v="33"/>
    <s v="Perth Metro"/>
    <s v="Engineer"/>
    <x v="7"/>
    <n v="184.43700000000001"/>
    <m/>
  </r>
  <r>
    <x v="33"/>
    <s v="Perth Metro"/>
    <s v="Graduate Engineer"/>
    <x v="6"/>
    <n v="148.33500000000001"/>
    <m/>
  </r>
  <r>
    <x v="33"/>
    <s v="Perth Metro"/>
    <s v="Design Manager"/>
    <x v="10"/>
    <n v="249.11700000000002"/>
    <m/>
  </r>
  <r>
    <x v="33"/>
    <s v="Perth Metro"/>
    <s v="Principal/Lead Designer"/>
    <x v="3"/>
    <n v="232.27600000000001"/>
    <m/>
  </r>
  <r>
    <x v="33"/>
    <s v="Perth Metro"/>
    <s v="Senior Designer"/>
    <x v="4"/>
    <n v="220.90200000000002"/>
    <m/>
  </r>
  <r>
    <x v="33"/>
    <s v="Perth Metro"/>
    <s v="Designer"/>
    <x v="8"/>
    <n v="171.58900000000003"/>
    <m/>
  </r>
  <r>
    <x v="33"/>
    <s v="Perth Metro"/>
    <s v="Graduate Designer"/>
    <x v="6"/>
    <n v="116.358"/>
    <m/>
  </r>
  <r>
    <x v="33"/>
    <s v="Perth Metro"/>
    <s v="Drafting Manager"/>
    <x v="10"/>
    <n v="214.00500000000002"/>
    <m/>
  </r>
  <r>
    <x v="33"/>
    <s v="Perth Metro"/>
    <s v="Principal/Lead Draftsperson"/>
    <x v="3"/>
    <n v="178.48600000000002"/>
    <m/>
  </r>
  <r>
    <x v="33"/>
    <s v="Perth Metro"/>
    <s v="Senior Draftsperson/CAD "/>
    <x v="4"/>
    <n v="169.64200000000002"/>
    <m/>
  </r>
  <r>
    <x v="33"/>
    <s v="Perth Metro"/>
    <s v="Draftsperson/CAD Operator"/>
    <x v="5"/>
    <n v="134.101"/>
    <m/>
  </r>
  <r>
    <x v="33"/>
    <s v="Perth Metro"/>
    <s v="Graduate Draftsmen"/>
    <x v="6"/>
    <n v="116.358"/>
    <m/>
  </r>
  <r>
    <x v="33"/>
    <s v="Perth Metro"/>
    <s v="Project Controls Manager"/>
    <x v="10"/>
    <n v="257.96100000000001"/>
    <m/>
  </r>
  <r>
    <x v="33"/>
    <s v="Perth Metro"/>
    <s v="Principal/Lead Project Controls Engineer"/>
    <x v="3"/>
    <n v="219.78000000000003"/>
    <m/>
  </r>
  <r>
    <x v="33"/>
    <s v="Perth Metro"/>
    <s v="Senior Project Controls Engineer"/>
    <x v="4"/>
    <n v="197.626"/>
    <m/>
  </r>
  <r>
    <x v="33"/>
    <s v="Perth Metro"/>
    <s v="Project Controls Engineer"/>
    <x v="5"/>
    <n v="182.12700000000001"/>
    <m/>
  </r>
  <r>
    <x v="33"/>
    <s v="Perth Metro"/>
    <s v="Project Controls Coordinator"/>
    <x v="7"/>
    <n v="134.101"/>
    <m/>
  </r>
  <r>
    <x v="33"/>
    <s v="Perth Metro"/>
    <s v="Lead Planner/Scheduler"/>
    <x v="10"/>
    <n v="257.48800000000006"/>
    <m/>
  </r>
  <r>
    <x v="33"/>
    <s v="Perth Metro"/>
    <s v="Senior Planner/Scheduler"/>
    <x v="4"/>
    <n v="230.79100000000003"/>
    <m/>
  </r>
  <r>
    <x v="33"/>
    <s v="Perth Metro"/>
    <s v="Planner/Scheduler"/>
    <x v="5"/>
    <n v="187.38500000000002"/>
    <m/>
  </r>
  <r>
    <x v="33"/>
    <s v="Perth Metro"/>
    <s v="Contracts Manager"/>
    <x v="10"/>
    <n v="261.19499999999999"/>
    <m/>
  </r>
  <r>
    <x v="33"/>
    <s v="Perth Metro"/>
    <s v="Senior Contracts Specialist"/>
    <x v="4"/>
    <n v="214.00500000000002"/>
    <m/>
  </r>
  <r>
    <x v="33"/>
    <s v="Perth Metro"/>
    <s v="Contracts Specialist"/>
    <x v="5"/>
    <n v="178.48600000000002"/>
    <m/>
  </r>
  <r>
    <x v="33"/>
    <s v="Perth Metro"/>
    <s v="Contracts Administrator"/>
    <x v="7"/>
    <n v="142.98900000000003"/>
    <m/>
  </r>
  <r>
    <x v="33"/>
    <s v="Perth Metro"/>
    <s v="Estimating Manager"/>
    <x v="10"/>
    <n v="330.09899999999999"/>
    <m/>
  </r>
  <r>
    <x v="33"/>
    <s v="Perth Metro"/>
    <s v="Principal/Lead Estimator"/>
    <x v="3"/>
    <n v="314.38000000000005"/>
    <m/>
  </r>
  <r>
    <x v="33"/>
    <s v="Perth Metro"/>
    <s v="Senior Estimator"/>
    <x v="4"/>
    <n v="249.50200000000001"/>
    <m/>
  </r>
  <r>
    <x v="33"/>
    <s v="Perth Metro"/>
    <s v="Estimator"/>
    <x v="5"/>
    <n v="201.58600000000001"/>
    <m/>
  </r>
  <r>
    <x v="33"/>
    <s v="Perth Metro"/>
    <s v="Document Control Manager"/>
    <x v="10"/>
    <n v="172.744"/>
    <m/>
  </r>
  <r>
    <x v="33"/>
    <s v="Perth Metro"/>
    <s v="Principal/Lead Document Controller"/>
    <x v="3"/>
    <n v="167.92600000000002"/>
    <m/>
  </r>
  <r>
    <x v="33"/>
    <s v="Perth Metro"/>
    <s v="Senior Document Controller"/>
    <x v="4"/>
    <n v="160.226"/>
    <m/>
  </r>
  <r>
    <x v="33"/>
    <s v="Perth Metro"/>
    <s v="Document Controller"/>
    <x v="7"/>
    <n v="116.501"/>
    <m/>
  </r>
  <r>
    <x v="34"/>
    <s v="Perth"/>
    <s v="Project management"/>
    <x v="3"/>
    <n v="285"/>
    <m/>
  </r>
  <r>
    <x v="34"/>
    <s v="Perth"/>
    <s v="Engineering"/>
    <x v="3"/>
    <n v="315"/>
    <m/>
  </r>
  <r>
    <x v="34"/>
    <s v="Perth"/>
    <s v="Engineering"/>
    <x v="11"/>
    <n v="265"/>
    <m/>
  </r>
  <r>
    <x v="34"/>
    <s v="Perth"/>
    <s v="Engineering"/>
    <x v="4"/>
    <n v="200"/>
    <m/>
  </r>
  <r>
    <x v="34"/>
    <s v="Perth"/>
    <s v="Engineering"/>
    <x v="6"/>
    <n v="140"/>
    <m/>
  </r>
  <r>
    <x v="34"/>
    <s v="Perth"/>
    <s v="Design"/>
    <x v="3"/>
    <n v="300"/>
    <m/>
  </r>
  <r>
    <x v="34"/>
    <s v="Adelaide"/>
    <s v="Design"/>
    <x v="11"/>
    <n v="265"/>
    <m/>
  </r>
  <r>
    <x v="34"/>
    <s v="Perth"/>
    <s v="Drafting"/>
    <x v="3"/>
    <n v="295"/>
    <m/>
  </r>
  <r>
    <x v="34"/>
    <s v="Perth"/>
    <s v="Drafting"/>
    <x v="11"/>
    <n v="250"/>
    <m/>
  </r>
  <r>
    <x v="34"/>
    <s v="Perth"/>
    <s v="Drafting"/>
    <x v="8"/>
    <n v="170"/>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Perth Metro"/>
    <s v="BIM Management Consultancy"/>
    <x v="0"/>
    <n v="370.97500000000002"/>
    <s v="AECOM Technical Director level"/>
  </r>
  <r>
    <x v="0"/>
    <s v="Perth Metro"/>
    <s v="BIM Management Consultancy"/>
    <x v="1"/>
    <n v="375.5"/>
    <s v="AECOM Associate Director level"/>
  </r>
  <r>
    <x v="0"/>
    <s v="Perth Metro"/>
    <s v="BIM Management Consultancy"/>
    <x v="2"/>
    <n v="294.5"/>
    <s v="AECOM Principal level"/>
  </r>
  <r>
    <x v="0"/>
    <s v="Perth Metro"/>
    <s v="BIM Management Consultancy"/>
    <x v="3"/>
    <n v="242.55"/>
    <s v="AECOM Senior Engineer level"/>
  </r>
  <r>
    <x v="0"/>
    <s v="Perth Metro"/>
    <s v="BIM Management Consultancy"/>
    <x v="4"/>
    <n v="256.02499999999998"/>
    <s v="For this discipline this denotes our &quot;BIM Lead / Principal Technical Officer&quot;"/>
  </r>
  <r>
    <x v="0"/>
    <s v="Perth Metro"/>
    <s v="BIM Management Consultancy"/>
    <x v="5"/>
    <n v="203.77500000000001"/>
    <s v="AECOM SeniorTechnical Officer"/>
  </r>
  <r>
    <x v="0"/>
    <s v="Perth Metro"/>
    <s v="BIM Management Consultancy"/>
    <x v="6"/>
    <n v="161.97499999999999"/>
    <s v="AECOM Technical Officer"/>
  </r>
  <r>
    <x v="0"/>
    <s v="India (Overseas design Centre)"/>
    <s v="BIM Management Consultancy"/>
    <x v="0"/>
    <n v="242"/>
    <s v="AECOM Technical Director level. These rates are for our overseas documentation centre in India. Specialists within India would require submission of a seperate rate should be required."/>
  </r>
  <r>
    <x v="0"/>
    <s v="India (Overseas design Centre)"/>
    <s v="BIM Management Consultancy"/>
    <x v="1"/>
    <n v="176"/>
    <s v="AECOM Associate Director level.  These rates are for our overseas documentation centre in India. Specialists within India would require submission of a seperate rate should be required."/>
  </r>
  <r>
    <x v="0"/>
    <s v="India (Overseas design Centre)"/>
    <s v="BIM Management Consultancy"/>
    <x v="2"/>
    <n v="115.5"/>
    <s v="AECOM Associate Director level.  These rates are for our overseas documentation centre in India. Specialists within India would require submission of a seperate rate should be required."/>
  </r>
  <r>
    <x v="0"/>
    <s v="India (Overseas design Centre)"/>
    <s v="BIM Management Consultancy"/>
    <x v="3"/>
    <n v="95"/>
    <s v="AECOM Senior Engineer level.  These rates are for our overseas documentation centre in India. Specialists within India would require submission of a seperate rate should be requir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7"/>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0"/>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8"/>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2"/>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9"/>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3"/>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0"/>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4"/>
    <n v="23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5"/>
    <n v="25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6"/>
    <n v="20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1"/>
    <n v="180"/>
    <s v="Rates agreed with other clients vary by project and are commercial in confidence so will not be provided."/>
  </r>
  <r>
    <x v="2"/>
    <s v="Perth Metro"/>
    <s v="Digital Engineering Director"/>
    <x v="0"/>
    <n v="539"/>
    <s v="Director or Technical Director. Min 20 years of experience"/>
  </r>
  <r>
    <x v="2"/>
    <s v="NSW Metro "/>
    <s v="Senior Associate Engineer - Digital"/>
    <x v="1"/>
    <n v="451"/>
    <s v="Senior Associate Engineer. Min 15 years of experience"/>
  </r>
  <r>
    <x v="2"/>
    <s v="Perth Metro"/>
    <s v="Digital Engineering Lead"/>
    <x v="9"/>
    <n v="418"/>
    <s v="Digital Engineering Lead. Min 10 years of experience"/>
  </r>
  <r>
    <x v="2"/>
    <s v="Perth Metro"/>
    <s v="Engineer - Digital"/>
    <x v="3"/>
    <n v="302.5"/>
    <s v="Engineer. Min 3 years of experience. Additional 'Engineer' Level of Personnel necessary"/>
  </r>
  <r>
    <x v="2"/>
    <s v="VIC Metro "/>
    <s v="Senior Engineer - Digital"/>
    <x v="3"/>
    <n v="385"/>
    <s v="Senior Engineer. Min 10 years of experience"/>
  </r>
  <r>
    <x v="2"/>
    <s v="QLD Metro "/>
    <s v="Digital Systems Lead"/>
    <x v="9"/>
    <n v="418"/>
    <s v="Digital Systems Lead. Min 10 years experience"/>
  </r>
  <r>
    <x v="2"/>
    <s v="VIC Metro"/>
    <s v="Digital Engineering Lead"/>
    <x v="9"/>
    <n v="418"/>
    <s v="Digital Engineering Lead. Min 10 years of experience"/>
  </r>
  <r>
    <x v="2"/>
    <s v="Perth Metro"/>
    <s v="Graduate Engineer - Digital"/>
    <x v="11"/>
    <n v="247.5"/>
    <s v=" "/>
  </r>
  <r>
    <x v="3"/>
    <s v="Perth Metro"/>
    <s v="BIM Management"/>
    <x v="2"/>
    <n v="403.70000000000005"/>
    <m/>
  </r>
  <r>
    <x v="3"/>
    <s v="Perth Metro"/>
    <s v="BIM Management"/>
    <x v="9"/>
    <n v="343.20000000000005"/>
    <m/>
  </r>
  <r>
    <x v="3"/>
    <s v="Perth Metro"/>
    <s v="BIM Management"/>
    <x v="3"/>
    <n v="309.10000000000002"/>
    <m/>
  </r>
  <r>
    <x v="3"/>
    <s v="Perth Metro"/>
    <s v="BIM Management"/>
    <x v="4"/>
    <n v="275"/>
    <m/>
  </r>
  <r>
    <x v="3"/>
    <s v="Auckland, New Zealand"/>
    <s v="BIM Coordination"/>
    <x v="4"/>
    <n v="275"/>
    <m/>
  </r>
  <r>
    <x v="3"/>
    <s v="Manila, Philippines "/>
    <s v="BIM Management"/>
    <x v="4"/>
    <n v="161.6999999999999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0"/>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2"/>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3"/>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4"/>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5"/>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6"/>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7"/>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8"/>
    <n v="23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9"/>
    <n v="25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0"/>
    <n v="20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1"/>
    <n v="180"/>
    <s v="Rates agreed with other clients vary by project and are commercial in confidence so will not be provided."/>
  </r>
  <r>
    <x v="1"/>
    <s v="All"/>
    <s v="Electrical Engineering"/>
    <x v="1"/>
    <n v="385"/>
    <s v="Director"/>
  </r>
  <r>
    <x v="1"/>
    <s v="All"/>
    <s v="Electrical Engineering"/>
    <x v="4"/>
    <n v="363"/>
    <s v="Principal (L9)"/>
  </r>
  <r>
    <x v="1"/>
    <s v="All"/>
    <s v="Electrical Engineering"/>
    <x v="5"/>
    <n v="341"/>
    <s v="Associate (L8)"/>
  </r>
  <r>
    <x v="1"/>
    <s v="All"/>
    <s v="Electrical Engineering"/>
    <x v="8"/>
    <n v="308"/>
    <s v="Lead Engineer / Consultant / Manager (L7)"/>
  </r>
  <r>
    <x v="1"/>
    <s v="All"/>
    <s v="Electrical Engineering"/>
    <x v="6"/>
    <n v="264"/>
    <s v="Senior Engineer / Consultant / Manager / Draftsperson (L6)"/>
  </r>
  <r>
    <x v="1"/>
    <s v="All"/>
    <s v="Electrical Engineering"/>
    <x v="9"/>
    <n v="231"/>
    <s v="Engineer (L5)"/>
  </r>
  <r>
    <x v="1"/>
    <s v="All"/>
    <s v="Electrical Engineering"/>
    <x v="9"/>
    <n v="198"/>
    <s v="Engineer (L4) / Draftsperson"/>
  </r>
  <r>
    <x v="1"/>
    <s v="All"/>
    <s v="Electrical Engineering"/>
    <x v="11"/>
    <n v="187"/>
    <s v="Graduate (L3)"/>
  </r>
  <r>
    <x v="2"/>
    <s v="WA South West Region"/>
    <s v="Electrical Engineering"/>
    <x v="4"/>
    <n v="339.9"/>
    <m/>
  </r>
  <r>
    <x v="2"/>
    <s v="Perth Metro"/>
    <s v="Electrical Engineering"/>
    <x v="5"/>
    <n v="304.7"/>
    <m/>
  </r>
  <r>
    <x v="2"/>
    <s v="Perth Metro"/>
    <s v="Electrical Engineering"/>
    <x v="6"/>
    <n v="261.8"/>
    <m/>
  </r>
  <r>
    <x v="2"/>
    <s v="Perth Metro"/>
    <s v="Electrical Engineering / Lighting Designer"/>
    <x v="6"/>
    <n v="275"/>
    <m/>
  </r>
  <r>
    <x v="2"/>
    <s v="Perth Metro"/>
    <s v="Electrical Engineering"/>
    <x v="8"/>
    <n v="227.7"/>
    <m/>
  </r>
  <r>
    <x v="3"/>
    <s v="Perth"/>
    <s v="Business case development"/>
    <x v="1"/>
    <n v="231"/>
    <m/>
  </r>
  <r>
    <x v="3"/>
    <s v="Perth"/>
    <s v="Feasibility studies"/>
    <x v="1"/>
    <n v="231"/>
    <m/>
  </r>
  <r>
    <x v="3"/>
    <s v="Perth"/>
    <s v="Design development "/>
    <x v="1"/>
    <n v="231"/>
    <m/>
  </r>
  <r>
    <x v="3"/>
    <s v="Perth"/>
    <s v="Value engineering"/>
    <x v="1"/>
    <n v="231"/>
    <m/>
  </r>
  <r>
    <x v="3"/>
    <s v="Perth"/>
    <s v="Site Vists / Inspections"/>
    <x v="1"/>
    <n v="231"/>
    <m/>
  </r>
  <r>
    <x v="3"/>
    <s v="Perth"/>
    <s v="Ad-hoc advice"/>
    <x v="1"/>
    <n v="231"/>
    <m/>
  </r>
  <r>
    <x v="3"/>
    <s v="Perth"/>
    <s v="Ad-hoc report development"/>
    <x v="1"/>
    <n v="231"/>
    <m/>
  </r>
  <r>
    <x v="3"/>
    <s v="Perth"/>
    <s v="Advisory reports"/>
    <x v="1"/>
    <n v="231"/>
    <m/>
  </r>
  <r>
    <x v="3"/>
    <s v="Perth"/>
    <s v="Contract administration"/>
    <x v="1"/>
    <n v="231"/>
    <m/>
  </r>
  <r>
    <x v="3"/>
    <s v="Perth"/>
    <s v="Business case development"/>
    <x v="8"/>
    <n v="210"/>
    <m/>
  </r>
  <r>
    <x v="3"/>
    <s v="Perth"/>
    <s v="Feasibility studies"/>
    <x v="8"/>
    <n v="210"/>
    <m/>
  </r>
  <r>
    <x v="3"/>
    <s v="Perth"/>
    <s v="Design development "/>
    <x v="8"/>
    <n v="210"/>
    <m/>
  </r>
  <r>
    <x v="3"/>
    <s v="Perth"/>
    <s v="Value engineering"/>
    <x v="8"/>
    <n v="210"/>
    <m/>
  </r>
  <r>
    <x v="3"/>
    <s v="Perth"/>
    <s v="Site Vists / Inspections"/>
    <x v="8"/>
    <n v="210"/>
    <m/>
  </r>
  <r>
    <x v="3"/>
    <s v="Perth"/>
    <s v="Ad-hoc advice"/>
    <x v="8"/>
    <n v="210"/>
    <m/>
  </r>
  <r>
    <x v="3"/>
    <s v="Perth"/>
    <s v="Ad-hoc report development"/>
    <x v="8"/>
    <n v="210"/>
    <m/>
  </r>
  <r>
    <x v="3"/>
    <s v="Perth"/>
    <s v="Advisory reports"/>
    <x v="8"/>
    <n v="210"/>
    <m/>
  </r>
  <r>
    <x v="3"/>
    <s v="Perth"/>
    <s v="Contract administration"/>
    <x v="8"/>
    <n v="210"/>
    <m/>
  </r>
  <r>
    <x v="3"/>
    <s v="Geraldton"/>
    <s v="Feasibility studies"/>
    <x v="1"/>
    <n v="231"/>
    <m/>
  </r>
  <r>
    <x v="3"/>
    <s v="Geraldton"/>
    <s v="Design development "/>
    <x v="1"/>
    <n v="231"/>
    <m/>
  </r>
  <r>
    <x v="3"/>
    <s v="Geraldton"/>
    <s v="Value engineering"/>
    <x v="1"/>
    <n v="231"/>
    <m/>
  </r>
  <r>
    <x v="3"/>
    <s v="Geraldton"/>
    <s v="Ad-hoc advice"/>
    <x v="1"/>
    <n v="231"/>
    <m/>
  </r>
  <r>
    <x v="3"/>
    <s v="Geraldton"/>
    <s v="Ad-hoc report development"/>
    <x v="1"/>
    <n v="231"/>
    <m/>
  </r>
  <r>
    <x v="3"/>
    <s v="Geraldton"/>
    <s v="Advisory reports"/>
    <x v="1"/>
    <n v="231"/>
    <m/>
  </r>
  <r>
    <x v="3"/>
    <s v="Geraldton"/>
    <s v="Contract administration"/>
    <x v="1"/>
    <n v="231"/>
    <m/>
  </r>
  <r>
    <x v="3"/>
    <s v="Geraldton"/>
    <s v="Business case development"/>
    <x v="3"/>
    <n v="220"/>
    <m/>
  </r>
  <r>
    <x v="3"/>
    <s v="Geraldton"/>
    <s v="Feasibility studies"/>
    <x v="3"/>
    <n v="220"/>
    <m/>
  </r>
  <r>
    <x v="3"/>
    <s v="Geraldton"/>
    <s v="Design development "/>
    <x v="3"/>
    <n v="220"/>
    <m/>
  </r>
  <r>
    <x v="3"/>
    <s v="Geraldton"/>
    <s v="Value engineering"/>
    <x v="3"/>
    <n v="220"/>
    <m/>
  </r>
  <r>
    <x v="3"/>
    <s v="Geraldton"/>
    <s v="Ad-hoc advice"/>
    <x v="3"/>
    <n v="220"/>
    <m/>
  </r>
  <r>
    <x v="3"/>
    <s v="Geraldton"/>
    <s v="Ad-hoc report development"/>
    <x v="3"/>
    <n v="220"/>
    <m/>
  </r>
  <r>
    <x v="3"/>
    <s v="Geraldton"/>
    <s v="Advisory reports"/>
    <x v="3"/>
    <n v="220"/>
    <m/>
  </r>
  <r>
    <x v="3"/>
    <s v="Geraldton"/>
    <s v="Contract administration"/>
    <x v="3"/>
    <n v="220"/>
    <m/>
  </r>
  <r>
    <x v="3"/>
    <s v="Geraldton"/>
    <s v="Business case development"/>
    <x v="6"/>
    <n v="203.5"/>
    <m/>
  </r>
  <r>
    <x v="3"/>
    <s v="Geraldton"/>
    <s v="Feasibility studies"/>
    <x v="6"/>
    <n v="203.5"/>
    <m/>
  </r>
  <r>
    <x v="3"/>
    <s v="Geraldton"/>
    <s v="Design development "/>
    <x v="6"/>
    <n v="203.5"/>
    <m/>
  </r>
  <r>
    <x v="3"/>
    <s v="Geraldton"/>
    <s v="Value engineering"/>
    <x v="6"/>
    <n v="203.5"/>
    <m/>
  </r>
  <r>
    <x v="3"/>
    <s v="Geraldton"/>
    <s v="Ad-hoc advice"/>
    <x v="6"/>
    <n v="203.5"/>
    <m/>
  </r>
  <r>
    <x v="3"/>
    <s v="Geraldton"/>
    <s v="Ad-hoc report development"/>
    <x v="6"/>
    <n v="203.5"/>
    <m/>
  </r>
  <r>
    <x v="3"/>
    <s v="Geraldton"/>
    <s v="Advisory reports"/>
    <x v="6"/>
    <n v="203.5"/>
    <m/>
  </r>
  <r>
    <x v="3"/>
    <s v="Geraldton"/>
    <s v="Contract administration"/>
    <x v="6"/>
    <n v="203.5"/>
    <m/>
  </r>
  <r>
    <x v="3"/>
    <s v="Geraldton"/>
    <s v="Business case development"/>
    <x v="8"/>
    <n v="198"/>
    <m/>
  </r>
  <r>
    <x v="3"/>
    <s v="Geraldton"/>
    <s v="Feasibility studies"/>
    <x v="8"/>
    <n v="198"/>
    <m/>
  </r>
  <r>
    <x v="3"/>
    <s v="Geraldton"/>
    <s v="Design development "/>
    <x v="8"/>
    <n v="198"/>
    <m/>
  </r>
  <r>
    <x v="3"/>
    <s v="Geraldton"/>
    <s v="Value engineering"/>
    <x v="8"/>
    <n v="198"/>
    <m/>
  </r>
  <r>
    <x v="3"/>
    <s v="Geraldton"/>
    <s v="Ad-hoc advice"/>
    <x v="8"/>
    <n v="198"/>
    <m/>
  </r>
  <r>
    <x v="3"/>
    <s v="Geraldton"/>
    <s v="Ad-hoc report development"/>
    <x v="8"/>
    <n v="198"/>
    <m/>
  </r>
  <r>
    <x v="3"/>
    <s v="Geraldton"/>
    <s v="Advisory reports"/>
    <x v="8"/>
    <n v="198"/>
    <m/>
  </r>
  <r>
    <x v="3"/>
    <s v="Geraldton"/>
    <s v="Contract administration"/>
    <x v="8"/>
    <n v="198"/>
    <m/>
  </r>
  <r>
    <x v="3"/>
    <s v="Geraldton"/>
    <s v="Business case development"/>
    <x v="11"/>
    <n v="148.5"/>
    <m/>
  </r>
  <r>
    <x v="3"/>
    <s v="Geraldton"/>
    <s v="Feasibility studies"/>
    <x v="11"/>
    <n v="148.5"/>
    <m/>
  </r>
  <r>
    <x v="3"/>
    <s v="Geraldton"/>
    <s v="Design development "/>
    <x v="11"/>
    <n v="148.5"/>
    <m/>
  </r>
  <r>
    <x v="3"/>
    <s v="Geraldton"/>
    <s v="Value engineering"/>
    <x v="11"/>
    <n v="148.5"/>
    <m/>
  </r>
  <r>
    <x v="3"/>
    <s v="Geraldton"/>
    <s v="Drafting services"/>
    <x v="11"/>
    <n v="148.5"/>
    <m/>
  </r>
  <r>
    <x v="3"/>
    <s v="Geraldton"/>
    <s v="Ad-hoc advice"/>
    <x v="11"/>
    <n v="148.5"/>
    <m/>
  </r>
  <r>
    <x v="3"/>
    <s v="Geraldton"/>
    <s v="Ad-hoc report development"/>
    <x v="11"/>
    <n v="148.5"/>
    <m/>
  </r>
  <r>
    <x v="3"/>
    <s v="Geraldton"/>
    <s v="Advisory reports"/>
    <x v="11"/>
    <n v="148.5"/>
    <m/>
  </r>
  <r>
    <x v="3"/>
    <s v="Geraldton"/>
    <s v="Contract administration"/>
    <x v="11"/>
    <n v="148.5"/>
    <m/>
  </r>
  <r>
    <x v="4"/>
    <s v="Perth, WA"/>
    <s v="Electrical and Comms Engineering"/>
    <x v="1"/>
    <n v="396"/>
    <s v="Director"/>
  </r>
  <r>
    <x v="4"/>
    <s v="Perth, WA"/>
    <s v="Electrical and Comms Engineering"/>
    <x v="2"/>
    <n v="374"/>
    <s v="Business Leader / Group Leader (Non-Director)"/>
  </r>
  <r>
    <x v="4"/>
    <s v="Perth, WA"/>
    <s v="Electrical and Comms Engineering"/>
    <x v="3"/>
    <n v="341"/>
    <s v="Associate Director"/>
  </r>
  <r>
    <x v="4"/>
    <s v="Perth, WA"/>
    <s v="Electrical and Comms Engineering"/>
    <x v="4"/>
    <n v="319"/>
    <s v="Principal"/>
  </r>
  <r>
    <x v="4"/>
    <s v="Perth, WA"/>
    <s v="Electrical and Comms Engineering"/>
    <x v="5"/>
    <n v="286"/>
    <s v="Associate"/>
  </r>
  <r>
    <x v="4"/>
    <s v="Perth, WA"/>
    <s v="Electrical and Comms Engineering"/>
    <x v="8"/>
    <n v="264"/>
    <s v="Project Technical lead (Non-Associate or above)"/>
  </r>
  <r>
    <x v="4"/>
    <s v="Perth, WA"/>
    <s v="Electrical and Comms Engineering"/>
    <x v="6"/>
    <n v="242"/>
    <s v="Senior Engineer / Senior Designer / BIM Lead"/>
  </r>
  <r>
    <x v="4"/>
    <s v="Perth, WA"/>
    <s v="Electrical and Comms Engineering"/>
    <x v="9"/>
    <n v="209"/>
    <s v="Designer / Engineer"/>
  </r>
  <r>
    <x v="4"/>
    <s v="Perth, WA"/>
    <s v="Electrical and Comms Engineering"/>
    <x v="10"/>
    <n v="165"/>
    <s v="Drafter / BIM Modeller"/>
  </r>
  <r>
    <x v="4"/>
    <s v="Perth, WA"/>
    <s v="Electrical and Comms Engineering"/>
    <x v="11"/>
    <n v="132"/>
    <s v="Graduate"/>
  </r>
  <r>
    <x v="5"/>
    <s v="Perth Metro"/>
    <s v="Electrical Engineering"/>
    <x v="1"/>
    <n v="430"/>
    <s v="Principal Director, Section Director"/>
  </r>
  <r>
    <x v="5"/>
    <s v="Perth Metro"/>
    <s v="Electrical Engineering"/>
    <x v="2"/>
    <n v="345"/>
    <s v="Director, Technical Director"/>
  </r>
  <r>
    <x v="5"/>
    <s v="Perth Metro"/>
    <s v="Electrical Engineering"/>
    <x v="3"/>
    <n v="305"/>
    <s v="Associate Director, Senior Project Manager, Executive, Principal Professional, Design Manager"/>
  </r>
  <r>
    <x v="5"/>
    <s v="Perth Metro"/>
    <s v="Electrical Engineering"/>
    <x v="5"/>
    <n v="245"/>
    <s v="Associate, Project Manager"/>
  </r>
  <r>
    <x v="5"/>
    <s v="Perth Metro"/>
    <s v="Electrical Engineering"/>
    <x v="6"/>
    <n v="215"/>
    <s v="Senior Engineer, Senior Professional"/>
  </r>
  <r>
    <x v="5"/>
    <s v="Perth Metro"/>
    <s v="Electrical Engineering"/>
    <x v="7"/>
    <n v="175"/>
    <s v="Engineer, Professional"/>
  </r>
  <r>
    <x v="5"/>
    <s v="Perth Metro"/>
    <s v="Electrical Engineering"/>
    <x v="11"/>
    <n v="145"/>
    <s v="Graduate Engineer, Graduate Professional"/>
  </r>
  <r>
    <x v="5"/>
    <s v="Perth Metro"/>
    <s v="Electrical Engineering"/>
    <x v="8"/>
    <n v="215"/>
    <s v="BIM Leader, Snr BIM Coord, Snr BIM Tech, Snr Designer, Snr Tech Off, Snr Draftsperson"/>
  </r>
  <r>
    <x v="5"/>
    <s v="Perth Metro"/>
    <s v="Electrical Engineering"/>
    <x v="9"/>
    <n v="185"/>
    <s v="Project BIM Technician, BIM Coordinator, Designer, Modeller"/>
  </r>
  <r>
    <x v="5"/>
    <s v="Perth Metro"/>
    <s v="Electrical Engineering"/>
    <x v="10"/>
    <n v="145"/>
    <s v="BIM Technician, Draftsperson, BIM Admin, Intern"/>
  </r>
  <r>
    <x v="5"/>
    <s v="Phillipines"/>
    <s v="Electrical Engineering"/>
    <x v="8"/>
    <n v="110"/>
    <s v="BIM Leader, Snr BIM Coord, Snr BIM Tech, Snr Designer, Snr Tech Off, Snr Draftsperson"/>
  </r>
  <r>
    <x v="5"/>
    <s v="Phillipines"/>
    <s v="Electrical Engineering"/>
    <x v="9"/>
    <n v="95"/>
    <s v="Project BIM Technician, BIM Coordinator, Designer, Modeller"/>
  </r>
  <r>
    <x v="5"/>
    <s v="Phillipines"/>
    <s v="Electrical Engineering"/>
    <x v="10"/>
    <n v="75"/>
    <s v="BIM Technician, Draftsperson, BIM Admin, Intern"/>
  </r>
  <r>
    <x v="6"/>
    <s v="WA"/>
    <s v="Electrical Services"/>
    <x v="1"/>
    <n v="396"/>
    <s v="Hourly rate has been discounted in standard rates column for all levels"/>
  </r>
  <r>
    <x v="6"/>
    <s v="WA"/>
    <s v="Electrical Services"/>
    <x v="3"/>
    <n v="396"/>
    <m/>
  </r>
  <r>
    <x v="6"/>
    <s v="WA"/>
    <s v="Electrical Services"/>
    <x v="5"/>
    <n v="297"/>
    <m/>
  </r>
  <r>
    <x v="6"/>
    <s v="WA"/>
    <s v="Electrical Services"/>
    <x v="6"/>
    <n v="264"/>
    <m/>
  </r>
  <r>
    <x v="6"/>
    <s v="WA"/>
    <s v="Electrical Services"/>
    <x v="8"/>
    <n v="220"/>
    <m/>
  </r>
  <r>
    <x v="6"/>
    <s v="WA"/>
    <s v="Electrical Services"/>
    <x v="11"/>
    <n v="214.5"/>
    <m/>
  </r>
  <r>
    <x v="6"/>
    <s v="WA"/>
    <s v="Electrical Services"/>
    <x v="10"/>
    <n v="225.5"/>
    <m/>
  </r>
  <r>
    <x v="6"/>
    <s v="WA"/>
    <s v="Industrial Power"/>
    <x v="1"/>
    <n v="396"/>
    <m/>
  </r>
  <r>
    <x v="6"/>
    <s v="WA"/>
    <s v="Industrial Power"/>
    <x v="3"/>
    <n v="396"/>
    <m/>
  </r>
  <r>
    <x v="6"/>
    <s v="WA"/>
    <s v="Industrial Power"/>
    <x v="5"/>
    <n v="352"/>
    <m/>
  </r>
  <r>
    <x v="6"/>
    <s v="WA"/>
    <s v="Industrial Power"/>
    <x v="6"/>
    <n v="319"/>
    <m/>
  </r>
  <r>
    <x v="6"/>
    <s v="WA"/>
    <s v="Industrial Power"/>
    <x v="8"/>
    <n v="260"/>
    <m/>
  </r>
  <r>
    <x v="6"/>
    <s v="WA"/>
    <s v="Industrial Power"/>
    <x v="11"/>
    <n v="242"/>
    <m/>
  </r>
  <r>
    <x v="6"/>
    <s v="WA"/>
    <s v="Industrial Power"/>
    <x v="10"/>
    <n v="225.5"/>
    <m/>
  </r>
  <r>
    <x v="7"/>
    <s v="Perth Metro"/>
    <s v="Electrical Engineering"/>
    <x v="0"/>
    <n v="470.25"/>
    <s v="AECOM Industry Director level"/>
  </r>
  <r>
    <x v="7"/>
    <s v="Perth Metro"/>
    <s v="Electrical Engineering"/>
    <x v="1"/>
    <n v="370.97500000000002"/>
    <s v="AECOM Technical Director level"/>
  </r>
  <r>
    <x v="7"/>
    <s v="Perth Metro"/>
    <s v="Electrical Engineering"/>
    <x v="3"/>
    <n v="339.625"/>
    <s v="AECOM Associate Director level"/>
  </r>
  <r>
    <x v="7"/>
    <s v="Perth Metro"/>
    <s v="Electrical Engineering"/>
    <x v="4"/>
    <n v="266.47500000000002"/>
    <s v="AECOM Principal level"/>
  </r>
  <r>
    <x v="7"/>
    <s v="Perth Metro"/>
    <s v="Electrical Engineering"/>
    <x v="6"/>
    <n v="219.45"/>
    <s v="AECOM Senior Engineer level"/>
  </r>
  <r>
    <x v="7"/>
    <s v="Perth Metro"/>
    <s v="Electrical Engineering"/>
    <x v="8"/>
    <n v="182.875"/>
    <s v="For this discipline this denotes our &quot;Experienced Engineer&quot;"/>
  </r>
  <r>
    <x v="7"/>
    <s v="Perth Metro"/>
    <s v="Electrical Engineering"/>
    <x v="11"/>
    <n v="156.75"/>
    <s v="AECOM Graduate Engineer level"/>
  </r>
  <r>
    <x v="7"/>
    <s v="Perth Metro"/>
    <s v="Electrical Engineering"/>
    <x v="8"/>
    <n v="256.02499999999998"/>
    <s v="For this discipline this denotes our &quot;Principal Technical Officer&quot;"/>
  </r>
  <r>
    <x v="7"/>
    <s v="Perth Metro"/>
    <s v="Electrical Engineering"/>
    <x v="9"/>
    <n v="203.77500000000001"/>
    <s v="AECOM SeniorTechnical Officer"/>
  </r>
  <r>
    <x v="7"/>
    <s v="Perth Metro"/>
    <s v="Electrical Engineering"/>
    <x v="10"/>
    <n v="161.97499999999999"/>
    <s v="AECOM Technical Officer"/>
  </r>
  <r>
    <x v="7"/>
    <s v="India (Overseas design Centre)"/>
    <s v="Electrical Engineering"/>
    <x v="1"/>
    <n v="242"/>
    <s v="AECOM Technical Director level. These rates are for our overseas documentation centre in India. Specialists within India would require submission of a seperate rate should be required."/>
  </r>
  <r>
    <x v="7"/>
    <s v="India (Overseas design Centre)"/>
    <s v="Electrical Engineering"/>
    <x v="3"/>
    <n v="176"/>
    <s v="AECOM Associate Director level.  These rates are for our overseas documentation centre in India. Specialists within India would require submission of a seperate rate should be required."/>
  </r>
  <r>
    <x v="7"/>
    <s v="India (Overseas design Centre)"/>
    <s v="Electrical Engineering"/>
    <x v="4"/>
    <n v="115.5"/>
    <s v="AECOM Associate Director level.  These rates are for our overseas documentation centre in India. Specialists within India would require submission of a seperate rate should be required."/>
  </r>
  <r>
    <x v="7"/>
    <s v="India (Overseas design Centre)"/>
    <s v="Electrical Engineering"/>
    <x v="6"/>
    <n v="95"/>
    <s v="AECOM Senior Engineer level.  These rates are for our overseas documentation centre in India. Specialists within India would require submission of a seperate rate should be required."/>
  </r>
  <r>
    <x v="7"/>
    <s v="India (Overseas design Centre)"/>
    <s v="Electrical Engineering"/>
    <x v="8"/>
    <n v="80"/>
    <s v="For this discipline this denotes our &quot;Experienced Engineer&quot;.  These rates are for our overseas documentation centre in India. Specialists within India would require submission of a seperate rate should be required."/>
  </r>
  <r>
    <x v="7"/>
    <s v="India (Overseas design Centre)"/>
    <s v="Electrical Engineering"/>
    <x v="8"/>
    <n v="148.5"/>
    <s v="For this discipline this denotes our &quot;Principal Technical Officer&quot;. These rates are for our overseas documentation centre in India. Specialists within India would require submission of a seperate rate should be required."/>
  </r>
  <r>
    <x v="7"/>
    <s v="India (Overseas design Centre)"/>
    <s v="Electrical Engineering"/>
    <x v="9"/>
    <n v="82.5"/>
    <s v="AECOM SeniorTechnical Officer. These rates are for our overseas documentation centre in India. Specialists within India would require submission of a seperate rate should be required."/>
  </r>
  <r>
    <x v="7"/>
    <s v="India (Overseas design Centre)"/>
    <s v="Electrical Engineering"/>
    <x v="10"/>
    <n v="66"/>
    <s v="AECOM Technical Officer. These rates are for our overseas documentation centre in India. Specialists within India would require submission of a seperate rate should be required."/>
  </r>
  <r>
    <x v="8"/>
    <s v="Pilbara"/>
    <s v="Light and Power"/>
    <x v="6"/>
    <n v="190"/>
    <m/>
  </r>
  <r>
    <x v="8"/>
    <s v="New South Wales"/>
    <s v="Communication Systems"/>
    <x v="6"/>
    <n v="275"/>
    <s v="Subconsultant"/>
  </r>
  <r>
    <x v="8"/>
    <s v="New South Wales"/>
    <s v="Communication Systems"/>
    <x v="5"/>
    <n v="160"/>
    <s v="Subconsultant"/>
  </r>
  <r>
    <x v="8"/>
    <s v="New South Wales"/>
    <s v="Communication Systems"/>
    <x v="8"/>
    <n v="210"/>
    <s v="Subconsultant"/>
  </r>
  <r>
    <x v="8"/>
    <s v="Busselton"/>
    <s v="Solar/Photovoltaic/Battery Power Storage/Renewable Energy"/>
    <x v="4"/>
    <n v="210"/>
    <m/>
  </r>
  <r>
    <x v="9"/>
    <s v="Perth Metro"/>
    <s v="Electrical Engineering "/>
    <x v="1"/>
    <n v="270"/>
    <m/>
  </r>
  <r>
    <x v="9"/>
    <s v="Perth Metro"/>
    <s v="Electrical Engineering "/>
    <x v="3"/>
    <n v="245"/>
    <m/>
  </r>
  <r>
    <x v="9"/>
    <s v="Perth Metro"/>
    <s v="Electrical Engineering "/>
    <x v="5"/>
    <n v="225"/>
    <m/>
  </r>
  <r>
    <x v="9"/>
    <s v="Perth Metro"/>
    <s v="Electrical Engineering "/>
    <x v="6"/>
    <n v="200"/>
    <m/>
  </r>
  <r>
    <x v="9"/>
    <s v="Perth Metro"/>
    <s v="Electrical Engineering (Level - Project Engineer not Specialist)"/>
    <x v="8"/>
    <n v="180"/>
    <m/>
  </r>
  <r>
    <x v="9"/>
    <s v="Perth Metro"/>
    <s v="Electrical Engineering "/>
    <x v="11"/>
    <n v="170"/>
    <m/>
  </r>
  <r>
    <x v="9"/>
    <s v="Perth Metro"/>
    <s v="Electrical Engineering "/>
    <x v="10"/>
    <n v="150"/>
    <m/>
  </r>
  <r>
    <x v="9"/>
    <s v="Perth Metro"/>
    <s v="Administration "/>
    <x v="9"/>
    <n v="150"/>
    <m/>
  </r>
  <r>
    <x v="10"/>
    <s v="Perth"/>
    <s v="High voltage - generation, distribution and utilisation "/>
    <x v="0"/>
    <n v="510"/>
    <m/>
  </r>
  <r>
    <x v="10"/>
    <s v="Sydney"/>
    <s v="Design of Low voltage distribution, light and power, security, renewable, solar, battery power storage, UPS"/>
    <x v="1"/>
    <n v="380"/>
    <m/>
  </r>
  <r>
    <x v="10"/>
    <s v="Perth"/>
    <s v="High voltage - generation, distribution and utilisation "/>
    <x v="3"/>
    <n v="330"/>
    <m/>
  </r>
  <r>
    <x v="10"/>
    <s v="Sydney"/>
    <s v="Design of Low voltage distribution, lighting and power, security, renewable, solar, battery power storage, UPS"/>
    <x v="4"/>
    <n v="280"/>
    <m/>
  </r>
  <r>
    <x v="10"/>
    <s v="Perth"/>
    <s v="Street lighting"/>
    <x v="6"/>
    <n v="225"/>
    <m/>
  </r>
  <r>
    <x v="10"/>
    <s v="Perth"/>
    <s v="Street lighting"/>
    <x v="9"/>
    <n v="120"/>
    <m/>
  </r>
  <r>
    <x v="11"/>
    <s v="Perth, WA"/>
    <s v="Electrical Engineering "/>
    <x v="1"/>
    <n v="285"/>
    <m/>
  </r>
  <r>
    <x v="11"/>
    <s v="Perth, WA"/>
    <s v="Electrical Engineering "/>
    <x v="5"/>
    <n v="245"/>
    <m/>
  </r>
  <r>
    <x v="11"/>
    <s v="Perth, WA"/>
    <s v="Electrical Engineering "/>
    <x v="4"/>
    <n v="239"/>
    <m/>
  </r>
  <r>
    <x v="11"/>
    <s v="Perth, WA"/>
    <s v="Electrical Engineering "/>
    <x v="6"/>
    <n v="234"/>
    <m/>
  </r>
  <r>
    <x v="11"/>
    <s v="Perth, WA"/>
    <s v="Electrical Engineering "/>
    <x v="9"/>
    <n v="192"/>
    <m/>
  </r>
  <r>
    <x v="11"/>
    <s v="Perth, WA"/>
    <s v="Electrical Engineering "/>
    <x v="11"/>
    <n v="187"/>
    <m/>
  </r>
  <r>
    <x v="11"/>
    <s v="Perth, WA"/>
    <s v="Electrical Engineering "/>
    <x v="10"/>
    <n v="159"/>
    <m/>
  </r>
  <r>
    <x v="12"/>
    <s v="Perth"/>
    <s v="Electrical Engineering Consulting"/>
    <x v="1"/>
    <n v="344"/>
    <s v="10% dicount applied to eligible customers under WCS2024NR1"/>
  </r>
  <r>
    <x v="12"/>
    <s v="Perth"/>
    <s v="Electrical Engineering Consulting"/>
    <x v="2"/>
    <n v="312"/>
    <s v="10% dicount applied to eligible customers under WCS2024NR1"/>
  </r>
  <r>
    <x v="12"/>
    <s v="Perth"/>
    <s v="Electrical Engineering Consulting"/>
    <x v="4"/>
    <n v="260"/>
    <s v="10% dicount applied to eligible customers under WCS2024NR1"/>
  </r>
  <r>
    <x v="12"/>
    <s v="Perth"/>
    <s v="Electrical Engineering Consulting"/>
    <x v="6"/>
    <n v="250"/>
    <s v="10% dicount applied to eligible customers under WCS2024NR1"/>
  </r>
  <r>
    <x v="12"/>
    <s v="Perth"/>
    <s v="Electrical Engineering Consulting"/>
    <x v="8"/>
    <n v="219"/>
    <s v="10% dicount applied to eligible customers under WCS2024NR1"/>
  </r>
  <r>
    <x v="13"/>
    <s v="Australia"/>
    <s v="Electrical Engineering"/>
    <x v="0"/>
    <n v="462.00000000000006"/>
    <m/>
  </r>
  <r>
    <x v="13"/>
    <s v="Australia"/>
    <s v="Electrical Engineering"/>
    <x v="1"/>
    <n v="396.00000000000006"/>
    <m/>
  </r>
  <r>
    <x v="13"/>
    <s v="Australia"/>
    <s v="Electrical Engineering"/>
    <x v="2"/>
    <n v="352"/>
    <m/>
  </r>
  <r>
    <x v="13"/>
    <s v="Australia"/>
    <s v="Electrical Engineering"/>
    <x v="3"/>
    <n v="308"/>
    <m/>
  </r>
  <r>
    <x v="13"/>
    <s v="Australia"/>
    <s v="Electrical Engineering"/>
    <x v="4"/>
    <n v="275"/>
    <m/>
  </r>
  <r>
    <x v="13"/>
    <s v="Australia"/>
    <s v="Electrical Engineering"/>
    <x v="5"/>
    <n v="258.5"/>
    <m/>
  </r>
  <r>
    <x v="13"/>
    <s v="Australia"/>
    <s v="Electrical Engineering"/>
    <x v="6"/>
    <n v="236.50000000000003"/>
    <m/>
  </r>
  <r>
    <x v="13"/>
    <s v="Australia"/>
    <s v="Electrical Engineering"/>
    <x v="7"/>
    <n v="236.50000000000003"/>
    <m/>
  </r>
  <r>
    <x v="13"/>
    <s v="Australia"/>
    <s v="Electrical Engineering"/>
    <x v="8"/>
    <n v="275"/>
    <m/>
  </r>
  <r>
    <x v="13"/>
    <s v="Australia"/>
    <s v="Electrical Engineering"/>
    <x v="9"/>
    <n v="253.00000000000003"/>
    <m/>
  </r>
  <r>
    <x v="13"/>
    <s v="Australia"/>
    <s v="Electrical Engineering"/>
    <x v="10"/>
    <n v="220.00000000000003"/>
    <m/>
  </r>
  <r>
    <x v="13"/>
    <s v="Australia"/>
    <s v="Electrical Engineering"/>
    <x v="11"/>
    <n v="187.00000000000003"/>
    <m/>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5"/>
    <s v="North Sydney, NSW"/>
    <s v="Electrical Engineering"/>
    <x v="1"/>
    <n v="462"/>
    <s v="Dennis Grech"/>
  </r>
  <r>
    <x v="15"/>
    <s v="Perth, WA"/>
    <s v="Electrical Engineering"/>
    <x v="4"/>
    <n v="330"/>
    <s v="Cameron Dawe"/>
  </r>
  <r>
    <x v="15"/>
    <s v="Perth, WA"/>
    <s v="Electrical Engineering"/>
    <x v="6"/>
    <n v="297"/>
    <s v="Additional support available if required"/>
  </r>
  <r>
    <x v="15"/>
    <s v="Canberra, ACT"/>
    <s v="Electrical Engineering"/>
    <x v="5"/>
    <n v="264"/>
    <s v="David Ling "/>
  </r>
  <r>
    <x v="15"/>
    <s v="North Sydney, NSW"/>
    <s v="Electrical Engineering"/>
    <x v="6"/>
    <n v="242"/>
    <s v="Craig Elliott "/>
  </r>
  <r>
    <x v="15"/>
    <s v="Perth, WA"/>
    <s v="Electrical Engineering"/>
    <x v="8"/>
    <n v="198"/>
    <s v="Additional support available if required"/>
  </r>
  <r>
    <x v="15"/>
    <s v="North Sydney, NSW"/>
    <s v="Electrical Engineering"/>
    <x v="11"/>
    <n v="154"/>
    <s v="Divya Joy"/>
  </r>
  <r>
    <x v="15"/>
    <s v="Perth, WA"/>
    <s v="BIM / Revit Modelling"/>
    <x v="6"/>
    <n v="209"/>
    <s v="Timothy Millson"/>
  </r>
  <r>
    <x v="15"/>
    <s v="Perth, WA"/>
    <s v="BIM / Revit Modelling"/>
    <x v="10"/>
    <n v="187"/>
    <s v="Callum Sharpe"/>
  </r>
  <r>
    <x v="16"/>
    <s v="Perth, WA"/>
    <s v="Electrical Design Lead"/>
    <x v="3"/>
    <n v="335"/>
    <s v="Steven Cook"/>
  </r>
  <r>
    <x v="16"/>
    <s v="Perth, WA"/>
    <s v="Electrical Design Lead"/>
    <x v="3"/>
    <n v="335"/>
    <s v="Stephen Barrett"/>
  </r>
  <r>
    <x v="16"/>
    <s v="Perth, WA"/>
    <s v="Electrical Design Lead"/>
    <x v="4"/>
    <n v="310"/>
    <s v="Victor Hong"/>
  </r>
  <r>
    <x v="16"/>
    <s v="Perth, WA"/>
    <s v="Electrical Design Lead"/>
    <x v="4"/>
    <n v="310"/>
    <s v="Nic Lee"/>
  </r>
  <r>
    <x v="16"/>
    <s v="Perth, WA"/>
    <s v="Electrical Design Lead"/>
    <x v="6"/>
    <n v="275"/>
    <s v="Matthew Lau"/>
  </r>
  <r>
    <x v="17"/>
    <s v="Perth Metro"/>
    <s v="Electrical Engineering"/>
    <x v="1"/>
    <n v="286"/>
    <s v="Daniel Wojcik"/>
  </r>
  <r>
    <x v="17"/>
    <s v="Perth Metro"/>
    <s v="Electrical Engineering"/>
    <x v="5"/>
    <n v="242"/>
    <s v="Christy Quadros"/>
  </r>
  <r>
    <x v="17"/>
    <s v="Perth Metro"/>
    <s v="Electrical Engineering"/>
    <x v="8"/>
    <n v="165"/>
    <s v="Aleksa Nenadovic"/>
  </r>
  <r>
    <x v="18"/>
    <s v="Perth"/>
    <s v="Engineering &amp; Design, Project Management, Account Management, Reviews, Meetings, Advice_x000a_"/>
    <x v="4"/>
    <n v="200"/>
    <m/>
  </r>
  <r>
    <x v="18"/>
    <s v="Perth"/>
    <s v="Engineering &amp; Design, Project Management, Reviews, Meetings, Advice_x000a_"/>
    <x v="6"/>
    <n v="180"/>
    <m/>
  </r>
  <r>
    <x v="18"/>
    <s v="Perth"/>
    <s v="Design, Reviews, Calculations, Drawings_x000a_"/>
    <x v="10"/>
    <n v="110"/>
    <m/>
  </r>
  <r>
    <x v="18"/>
    <s v="Perth"/>
    <s v="Design, Reviews, Calculations, Drawings_x000a_"/>
    <x v="11"/>
    <n v="95"/>
    <m/>
  </r>
  <r>
    <x v="19"/>
    <s v="Perth Metro"/>
    <s v="Electrical Engineering - All (Light &amp; Power, Energy Audits, Communication Systems, Alarm Systems,Solar/Photovoltaic/Battery Power Storage/Renewable Energy)"/>
    <x v="1"/>
    <n v="275"/>
    <m/>
  </r>
  <r>
    <x v="19"/>
    <s v="Perth Metro"/>
    <s v="Electrical Engineering - All (Light &amp; Power, Energy Audits, Communication Systems, Alarm Systems,Solar/Photovoltaic/Battery Power Storage/Renewable Energy)"/>
    <x v="6"/>
    <n v="209"/>
    <m/>
  </r>
  <r>
    <x v="19"/>
    <s v="Melbourne Metro"/>
    <s v="Electrical Engineering -  Energy Audits, Communication Systems, Solar/Photovoltaic/Battery Power Storage/Renewable Energy)"/>
    <x v="5"/>
    <n v="231"/>
    <m/>
  </r>
  <r>
    <x v="19"/>
    <s v="Phillipines"/>
    <s v="Electrical Engineering - All (Light &amp; Power, Energy Audits, Communication Systems, Alarm Systems,Solar/Photovoltaic/Battery Power Storage/Renewable Energy)"/>
    <x v="6"/>
    <n v="176"/>
    <m/>
  </r>
  <r>
    <x v="19"/>
    <s v="Phillipines"/>
    <s v="Electrical Engineering - All (Light &amp; Power, Energy Audits, Communication Systems, Alarm Systems,Solar/Photovoltaic/Battery Power Storage/Renewable Energy)"/>
    <x v="9"/>
    <n v="165"/>
    <m/>
  </r>
  <r>
    <x v="20"/>
    <s v="Perth metro, south west, north west"/>
    <s v="Electrical Engineering"/>
    <x v="1"/>
    <n v="275"/>
    <s v="Our office filing system is cloud based, allowing work to be undertaken remotely where required."/>
  </r>
  <r>
    <x v="20"/>
    <s v="Mandura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Design Drafting, REVIT modeller"/>
    <x v="10"/>
    <n v="100"/>
    <m/>
  </r>
  <r>
    <x v="20"/>
    <s v="Perth metro, south west, north west"/>
    <s v="Electrical Design Drafting, REVIT modeller"/>
    <x v="11"/>
    <n v="100"/>
    <m/>
  </r>
  <r>
    <x v="20"/>
    <s v="Philipines"/>
    <s v="Electrical Design Drafting, REVIT modeller"/>
    <x v="10"/>
    <n v="100"/>
    <m/>
  </r>
  <r>
    <x v="21"/>
    <s v="Perth Metro"/>
    <s v="Light and Power (excluding Lighting Design)"/>
    <x v="8"/>
    <n v="170"/>
    <s v="Drafting, documentation only (no design, calcs, field work)"/>
  </r>
  <r>
    <x v="21"/>
    <s v="Philippines"/>
    <s v="Light and Power (excluding Lighting Design)"/>
    <x v="11"/>
    <n v="65"/>
    <s v="Drafting, documentation only (no design, calcs, field work)"/>
  </r>
  <r>
    <x v="21"/>
    <s v="Perth Metro"/>
    <s v="Light and Power (excluding Lighting Design)"/>
    <x v="5"/>
    <n v="230"/>
    <s v="All work (including design, calcs, field work)"/>
  </r>
  <r>
    <x v="21"/>
    <s v="Perth Metro, Karratha"/>
    <s v="Light and Power (excluding Lighting Design)"/>
    <x v="4"/>
    <n v="265"/>
    <s v="All work (including design, calcs, field work)               Hourly rates for Karratha excludes travel costs   "/>
  </r>
  <r>
    <x v="21"/>
    <s v="Perth Metro, Karratha"/>
    <s v="Light and Power (excluding Lighting Design)"/>
    <x v="2"/>
    <n v="265"/>
    <s v="All work (including design, calcs, field work)               Hourly rates for Karratha excludes travel costs   "/>
  </r>
  <r>
    <x v="21"/>
    <s v="Perth Metro"/>
    <s v="Lighting Design"/>
    <x v="5"/>
    <n v="230"/>
    <s v="All work (including design, calcs, field work)"/>
  </r>
  <r>
    <x v="21"/>
    <s v="Perth Metro"/>
    <s v="Lighting Design"/>
    <x v="4"/>
    <n v="265"/>
    <s v="All work (including design, calcs, field work)"/>
  </r>
  <r>
    <x v="21"/>
    <s v="Perth Metro"/>
    <s v="Lighting Design"/>
    <x v="2"/>
    <n v="265"/>
    <s v="All work (including design, calcs, field work)"/>
  </r>
  <r>
    <x v="21"/>
    <s v="Perth Metro"/>
    <s v="Energy Audits"/>
    <x v="8"/>
    <n v="170"/>
    <s v="Drafting, documentation only (no design, calcs, field work)"/>
  </r>
  <r>
    <x v="21"/>
    <s v="Philippines"/>
    <s v="Energy Audits"/>
    <x v="11"/>
    <n v="65"/>
    <s v="Drafting, documentation only (no design, calcs, field work)"/>
  </r>
  <r>
    <x v="21"/>
    <s v="Perth Metro"/>
    <s v="Energy Audits"/>
    <x v="5"/>
    <n v="230"/>
    <s v="All work (including design, calcs, field work)"/>
  </r>
  <r>
    <x v="21"/>
    <s v="Perth Metro, Karratha"/>
    <s v="Energy Audits"/>
    <x v="4"/>
    <n v="265"/>
    <s v="All work (including design, calcs, field work)               Hourly rates for Karratha excludes travel costs   "/>
  </r>
  <r>
    <x v="21"/>
    <s v="Perth Metro, Karratha"/>
    <s v="Energy Audits"/>
    <x v="2"/>
    <n v="265"/>
    <s v="All work (including design, calcs, field work)               Hourly rates for Karratha excludes travel costs   "/>
  </r>
  <r>
    <x v="21"/>
    <s v="Perth Metro"/>
    <s v="Communications Systems"/>
    <x v="8"/>
    <n v="170"/>
    <s v="Drafting, documentation only (no design, calcs, field work)"/>
  </r>
  <r>
    <x v="21"/>
    <s v="Philippines"/>
    <s v="Communications Systems"/>
    <x v="11"/>
    <n v="65"/>
    <s v="Drafting, documentation only (no design, calcs, field work)"/>
  </r>
  <r>
    <x v="21"/>
    <s v="Perth Metro"/>
    <s v="Communications Systems"/>
    <x v="5"/>
    <n v="230"/>
    <s v="All work (including design, calcs, field work)"/>
  </r>
  <r>
    <x v="21"/>
    <s v="Perth Metro, Karratha"/>
    <s v="Communications Systems"/>
    <x v="4"/>
    <n v="265"/>
    <s v="All work (including design, calcs, field work)               Hourly rates for Karratha excludes travel costs   "/>
  </r>
  <r>
    <x v="21"/>
    <s v="Perth Metro, Karratha"/>
    <s v="Communications Systems"/>
    <x v="2"/>
    <n v="265"/>
    <s v="All work (including design, calcs, field work)               Hourly rates for Karratha excludes travel costs   "/>
  </r>
  <r>
    <x v="21"/>
    <s v="Perth Metro"/>
    <s v="Alarm Systems (excluding Security Systems)"/>
    <x v="8"/>
    <n v="170"/>
    <s v="Drafting, documentation only (no design, calcs, field work)"/>
  </r>
  <r>
    <x v="21"/>
    <s v="Philippines"/>
    <s v="Alarm Systems (excluding Security Systems)"/>
    <x v="11"/>
    <n v="65"/>
    <s v="Drafting, documentation only (no design, calcs, field work)"/>
  </r>
  <r>
    <x v="21"/>
    <s v="Perth Metro"/>
    <s v="Alarm Systems (excluding Security Systems)"/>
    <x v="5"/>
    <n v="230"/>
    <s v="All work (including design, calcs, field work)"/>
  </r>
  <r>
    <x v="21"/>
    <s v="Perth Metro, Karratha"/>
    <s v="Alarm Systems (excluding Security Systems)"/>
    <x v="4"/>
    <n v="265"/>
    <s v="All work (including design, calcs, field work)               Hourly rates for Karratha excludes travel costs   "/>
  </r>
  <r>
    <x v="21"/>
    <s v="Perth Metro, Karratha"/>
    <s v="Alarm Systems (excluding Security Systems)"/>
    <x v="2"/>
    <n v="265"/>
    <s v="All work (including design, calcs, field work)               Hourly rates for Karratha excludes travel costs   "/>
  </r>
  <r>
    <x v="21"/>
    <s v="Perth Metro"/>
    <s v="Security Systems"/>
    <x v="5"/>
    <n v="230"/>
    <s v="All work (including design, calcs, field work)"/>
  </r>
  <r>
    <x v="21"/>
    <s v="Perth Metro"/>
    <s v="Security Systems"/>
    <x v="4"/>
    <n v="265"/>
    <s v="All work (including design, calcs, field work)"/>
  </r>
  <r>
    <x v="21"/>
    <s v="Perth Metro"/>
    <s v="Security Systems"/>
    <x v="2"/>
    <n v="265"/>
    <s v="All work (including design, calcs, field work)"/>
  </r>
  <r>
    <x v="21"/>
    <s v="Perth Metro"/>
    <s v="Solar/Photovoltaic/Battery Power Storage/Renewable Energy"/>
    <x v="8"/>
    <n v="170"/>
    <s v="Drafting, documentation only (no design, calcs, field work)"/>
  </r>
  <r>
    <x v="21"/>
    <s v="Philippines"/>
    <s v="Solar/Photovoltaic/Battery Power Storage/Renewable Energy"/>
    <x v="11"/>
    <n v="65"/>
    <s v="Drafting, documentation only (no design, calcs, field work)"/>
  </r>
  <r>
    <x v="21"/>
    <s v="Perth Metro"/>
    <s v="Solar/Photovoltaic/Battery Power Storage/Renewable Energy"/>
    <x v="5"/>
    <n v="230"/>
    <s v="All work (including design, calcs, field work)"/>
  </r>
  <r>
    <x v="21"/>
    <s v="Perth Metro, Karratha"/>
    <s v="Solar/Photovoltaic/Battery Power Storage/Renewable Energy"/>
    <x v="4"/>
    <n v="265"/>
    <s v="All work (including design, calcs, field work)               Hourly rates for Karratha excludes travel costs   "/>
  </r>
  <r>
    <x v="21"/>
    <s v="Perth Metro, Karratha"/>
    <s v="Solar/Photovoltaic/Battery Power Storage/Renewable Energy"/>
    <x v="2"/>
    <n v="265"/>
    <s v="All work (including design, calcs, field work)               Hourly rates for Karratha excludes travel costs   "/>
  </r>
  <r>
    <x v="22"/>
    <s v="Perth Metro"/>
    <s v="Electrical"/>
    <x v="1"/>
    <n v="330"/>
    <m/>
  </r>
  <r>
    <x v="22"/>
    <s v="Perth Metro"/>
    <s v="Electrical"/>
    <x v="3"/>
    <n v="319"/>
    <m/>
  </r>
  <r>
    <x v="22"/>
    <s v="Perth Metro"/>
    <s v="Electrical"/>
    <x v="4"/>
    <n v="308"/>
    <m/>
  </r>
  <r>
    <x v="22"/>
    <s v="Perth Metro"/>
    <s v="Electrical"/>
    <x v="6"/>
    <n v="264"/>
    <m/>
  </r>
  <r>
    <x v="22"/>
    <s v="Perth Metro"/>
    <s v="Electrical"/>
    <x v="8"/>
    <n v="220"/>
    <s v="BIM"/>
  </r>
  <r>
    <x v="22"/>
    <s v="Perth Metro"/>
    <s v="Electrical"/>
    <x v="9"/>
    <n v="220"/>
    <s v="Engineer/Technician"/>
  </r>
  <r>
    <x v="22"/>
    <s v="Perth Metro"/>
    <s v="Electrical"/>
    <x v="10"/>
    <n v="165"/>
    <m/>
  </r>
  <r>
    <x v="22"/>
    <s v="Perth Metro"/>
    <s v="Electrical"/>
    <x v="11"/>
    <n v="154"/>
    <m/>
  </r>
  <r>
    <x v="23"/>
    <s v="Perth Metro"/>
    <s v="All facets of the electrical engineering sub category including:_x000a_- lighting and power systems_x000a_- security surveillance systems_x000a_- renewable energy systems (solar, PV, batteries etc)_x000a_ - communications systems"/>
    <x v="6"/>
    <n v="204"/>
    <m/>
  </r>
  <r>
    <x v="24"/>
    <s v="Perth Metro &amp; Regional WA"/>
    <s v="Electrical Engineering "/>
    <x v="1"/>
    <n v="242"/>
    <m/>
  </r>
  <r>
    <x v="24"/>
    <s v="Perth Metro &amp; Regional WA"/>
    <s v="Electrical Engineering "/>
    <x v="4"/>
    <n v="242"/>
    <m/>
  </r>
  <r>
    <x v="24"/>
    <s v="Perth Metro &amp; Regional WA"/>
    <s v="Electrical Engineering "/>
    <x v="3"/>
    <n v="242"/>
    <m/>
  </r>
  <r>
    <x v="24"/>
    <s v="Perth Metro &amp; Regional WA"/>
    <s v="Electrical Engineering "/>
    <x v="5"/>
    <n v="242"/>
    <m/>
  </r>
  <r>
    <x v="24"/>
    <s v="Perth Metro &amp; Regional WA"/>
    <s v="Electrical Engineering "/>
    <x v="6"/>
    <n v="203.5"/>
    <m/>
  </r>
  <r>
    <x v="24"/>
    <s v="Perth Metro &amp; Regional WA"/>
    <s v="Electrical Engineering "/>
    <x v="11"/>
    <n v="187"/>
    <m/>
  </r>
  <r>
    <x v="24"/>
    <s v="Perth Metro &amp; Regional WA"/>
    <s v="Electrical Engineering / Revit"/>
    <x v="8"/>
    <n v="104.5"/>
    <m/>
  </r>
  <r>
    <x v="24"/>
    <s v="Perth Metro &amp; Regional WA"/>
    <s v="Electrical Engineering / AutoCAD"/>
    <x v="10"/>
    <n v="99"/>
    <m/>
  </r>
  <r>
    <x v="24"/>
    <s v="Perth Metro &amp; Regional WA"/>
    <s v="Eletrical Engineering / Finance / Admin."/>
    <x v="8"/>
    <n v="93.5"/>
    <m/>
  </r>
  <r>
    <x v="25"/>
    <s v="NT"/>
    <s v="Drafting"/>
    <x v="6"/>
    <n v="187"/>
    <m/>
  </r>
  <r>
    <x v="25"/>
    <s v="Queensland"/>
    <s v="Design &amp; drafting"/>
    <x v="2"/>
    <n v="242"/>
    <s v="Team Co-ordinator"/>
  </r>
  <r>
    <x v="25"/>
    <s v="Victoria"/>
    <s v="Design &amp; drafting"/>
    <x v="6"/>
    <n v="187"/>
    <m/>
  </r>
  <r>
    <x v="25"/>
    <s v="Victoria"/>
    <s v="Design &amp; drafting"/>
    <x v="2"/>
    <n v="242"/>
    <m/>
  </r>
  <r>
    <x v="25"/>
    <s v="Victoria"/>
    <s v="Design"/>
    <x v="1"/>
    <n v="302.5"/>
    <m/>
  </r>
  <r>
    <x v="26"/>
    <s v="Perth Metro"/>
    <s v="Electrical Engineering"/>
    <x v="1"/>
    <n v="308"/>
    <s v="Daniel Wojcik"/>
  </r>
  <r>
    <x v="26"/>
    <s v="Perth Metro"/>
    <s v="Electrical Engineering"/>
    <x v="5"/>
    <n v="275"/>
    <s v="Christy Quadros"/>
  </r>
  <r>
    <x v="26"/>
    <s v="Perth Metro"/>
    <s v="Electrical Engineering"/>
    <x v="8"/>
    <n v="187"/>
    <s v="Aleksa Nenadovic"/>
  </r>
  <r>
    <x v="27"/>
    <s v="Perth"/>
    <s v="Project Management"/>
    <x v="4"/>
    <n v="285"/>
    <m/>
  </r>
  <r>
    <x v="27"/>
    <s v="Brisbane"/>
    <s v="Engineering"/>
    <x v="4"/>
    <n v="420"/>
    <m/>
  </r>
  <r>
    <x v="27"/>
    <s v="Adelaide"/>
    <s v="Engineering"/>
    <x v="5"/>
    <n v="265"/>
    <m/>
  </r>
  <r>
    <x v="27"/>
    <s v="Perth"/>
    <s v="Engineering"/>
    <x v="11"/>
    <n v="140"/>
    <m/>
  </r>
  <r>
    <x v="27"/>
    <s v="Perth"/>
    <s v="Drafting"/>
    <x v="5"/>
    <n v="250"/>
    <m/>
  </r>
  <r>
    <x v="27"/>
    <s v="Perth"/>
    <s v="Drafting"/>
    <x v="10"/>
    <n v="170"/>
    <m/>
  </r>
  <r>
    <x v="28"/>
    <s v="Perth Metro"/>
    <s v="Electrical &amp; Instrumentation Engineering"/>
    <x v="4"/>
    <n v="344.85"/>
    <s v="P7"/>
  </r>
  <r>
    <x v="28"/>
    <s v="Perth Metro"/>
    <s v="Electrical Engineering"/>
    <x v="4"/>
    <n v="344.85"/>
    <s v="P7"/>
  </r>
  <r>
    <x v="28"/>
    <s v="Perth Metro"/>
    <s v="Electrical Engineering"/>
    <x v="5"/>
    <n v="271.7"/>
    <s v="P4"/>
  </r>
  <r>
    <x v="28"/>
    <s v="Perth Metro"/>
    <s v="Electrical/Instrumentation Design"/>
    <x v="5"/>
    <n v="261.25"/>
    <s v="D7"/>
  </r>
  <r>
    <x v="28"/>
    <s v="Perth Metro"/>
    <s v="Electrical Engineering"/>
    <x v="8"/>
    <n v="214.23"/>
    <s v="P3"/>
  </r>
  <r>
    <x v="29"/>
    <s v="Perth Metro"/>
    <s v="light and power, security surveillance systems, and renewable energy systems, including solar / photovoltaic / battery power storage"/>
    <x v="1"/>
    <n v="390"/>
    <s v="Darren Goodwin"/>
  </r>
  <r>
    <x v="29"/>
    <s v="Perth Metro"/>
    <s v="light and power"/>
    <x v="8"/>
    <n v="230"/>
    <s v="Moxit Patel"/>
  </r>
  <r>
    <x v="29"/>
    <s v="Perth Metro"/>
    <s v="light and power"/>
    <x v="7"/>
    <n v="190"/>
    <s v="David De Vicente Cupa"/>
  </r>
  <r>
    <x v="29"/>
    <s v="Victoria"/>
    <s v="light and power, security surveillance systems, and renewable energy systems, including solar / photovoltaic / battery power storage"/>
    <x v="1"/>
    <n v="390"/>
    <m/>
  </r>
  <r>
    <x v="29"/>
    <s v="Victoria"/>
    <s v="light and power, security surveillance systems, and renewable energy systems, including solar / photovoltaic / battery power storage"/>
    <x v="4"/>
    <n v="360"/>
    <m/>
  </r>
  <r>
    <x v="29"/>
    <s v="Victoria"/>
    <s v="light and power, security surveillance systems, and renewable energy systems, including solar / photovoltaic / battery power storage"/>
    <x v="2"/>
    <n v="300"/>
    <m/>
  </r>
  <r>
    <x v="29"/>
    <s v="Victoria"/>
    <s v="light and power, security surveillance systems, and renewable energy systems, including solar / photovoltaic / battery power storage"/>
    <x v="6"/>
    <n v="260"/>
    <m/>
  </r>
  <r>
    <x v="29"/>
    <s v="Victoria"/>
    <s v="light and power, security surveillance systems, and renewable energy systems, including solar / photovoltaic / battery power storage"/>
    <x v="7"/>
    <n v="190"/>
    <m/>
  </r>
  <r>
    <x v="29"/>
    <s v="Victoria"/>
    <s v="light and power, security surveillance systems, and renewable energy systems, including solar / photovoltaic / battery power storage"/>
    <x v="11"/>
    <n v="160"/>
    <m/>
  </r>
  <r>
    <x v="29"/>
    <s v="Victoria"/>
    <s v="Senior BIM Technician"/>
    <x v="8"/>
    <n v="230"/>
    <m/>
  </r>
  <r>
    <x v="29"/>
    <s v="Victoria"/>
    <s v="Project BIM Technician"/>
    <x v="9"/>
    <n v="200"/>
    <m/>
  </r>
  <r>
    <x v="29"/>
    <s v="Victoria"/>
    <s v="BIM Technician"/>
    <x v="10"/>
    <n v="180"/>
    <m/>
  </r>
  <r>
    <x v="30"/>
    <s v="Perth"/>
    <s v="Lighting _x000a_Power_x000a_Communications_x000a_Audio Visual"/>
    <x v="1"/>
    <n v="269.5"/>
    <m/>
  </r>
  <r>
    <x v="30"/>
    <s v="Perth"/>
    <s v="Lighting _x000a_Power_x000a_Communications_x000a_Audio Visual"/>
    <x v="6"/>
    <n v="250"/>
    <m/>
  </r>
  <r>
    <x v="30"/>
    <s v="Perth"/>
    <s v="Lighting_x000a_Power_x000a_Communications"/>
    <x v="12"/>
    <n v="192.5"/>
    <s v="Project designer"/>
  </r>
  <r>
    <x v="31"/>
    <s v="Western Australia"/>
    <s v="Electrical Engineering "/>
    <x v="1"/>
    <n v="363.00000000000006"/>
    <m/>
  </r>
  <r>
    <x v="31"/>
    <s v="Western Australia"/>
    <s v="Electrical Engineering "/>
    <x v="2"/>
    <n v="319"/>
    <m/>
  </r>
  <r>
    <x v="31"/>
    <s v="Western Australia"/>
    <s v="Electrical Engineering "/>
    <x v="10"/>
    <n v="126.50000000000001"/>
    <m/>
  </r>
  <r>
    <x v="32"/>
    <s v="Perth Metro"/>
    <s v="Electrical"/>
    <x v="1"/>
    <n v="160"/>
    <m/>
  </r>
  <r>
    <x v="33"/>
    <s v="Perth"/>
    <s v="Lead, PM"/>
    <x v="4"/>
    <n v="270"/>
    <s v="Project Manager"/>
  </r>
  <r>
    <x v="33"/>
    <s v="Perth"/>
    <s v="Electrical design, Lead, PM"/>
    <x v="5"/>
    <n v="255"/>
    <s v="Lead Engineer"/>
  </r>
  <r>
    <x v="33"/>
    <s v="Perth"/>
    <s v="Electrical design"/>
    <x v="6"/>
    <n v="210"/>
    <s v="Senior Engineer"/>
  </r>
  <r>
    <x v="33"/>
    <s v="Perth"/>
    <s v="Design"/>
    <x v="11"/>
    <n v="145"/>
    <s v="Graduate Engineer"/>
  </r>
  <r>
    <x v="33"/>
    <s v="Perth"/>
    <s v="Modelling &amp; drafting"/>
    <x v="10"/>
    <n v="200"/>
    <s v="Lead Designer"/>
  </r>
  <r>
    <x v="33"/>
    <s v="Perth"/>
    <s v="Modelling &amp; drafting"/>
    <x v="10"/>
    <n v="190"/>
    <s v="Senior Designer"/>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0"/>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2"/>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3"/>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4"/>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5"/>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6"/>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7"/>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8"/>
    <n v="23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9"/>
    <n v="25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0"/>
    <n v="20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1"/>
    <n v="180"/>
    <s v="Rates agreed with other clients vary by project and are commercial in confidence so will not be provided."/>
  </r>
  <r>
    <x v="1"/>
    <s v="All"/>
    <s v="Fire Engineering"/>
    <x v="1"/>
    <n v="385"/>
    <s v="Director"/>
  </r>
  <r>
    <x v="1"/>
    <s v="All"/>
    <s v="Fire Engineering"/>
    <x v="4"/>
    <n v="363"/>
    <s v="Principal (L9)"/>
  </r>
  <r>
    <x v="1"/>
    <s v="All"/>
    <s v="Fire Engineering"/>
    <x v="5"/>
    <n v="341"/>
    <s v="Associate (L8)"/>
  </r>
  <r>
    <x v="1"/>
    <s v="All"/>
    <s v="Fire Engineering"/>
    <x v="8"/>
    <n v="308"/>
    <s v="Lead Engineer / Consultant / Manager (L7)"/>
  </r>
  <r>
    <x v="1"/>
    <s v="All"/>
    <s v="Fire Engineering"/>
    <x v="6"/>
    <n v="264"/>
    <s v="Senior Engineer / Consultant / Manager / Draftsperson (L6)"/>
  </r>
  <r>
    <x v="1"/>
    <s v="All"/>
    <s v="Fire Engineering"/>
    <x v="9"/>
    <n v="231"/>
    <s v="Engineer (L5)"/>
  </r>
  <r>
    <x v="1"/>
    <s v="All"/>
    <s v="Fire Engineering"/>
    <x v="9"/>
    <n v="198"/>
    <s v="Engineer (L4) / Draftsperson"/>
  </r>
  <r>
    <x v="1"/>
    <s v="All"/>
    <s v="Fire Engineering"/>
    <x v="11"/>
    <n v="187"/>
    <s v="Graduate (L3)"/>
  </r>
  <r>
    <x v="2"/>
    <s v="Perth Metro"/>
    <s v="Fire Engineering / Fire Protection"/>
    <x v="0"/>
    <n v="470.25"/>
    <s v="AECOM Industry Director level"/>
  </r>
  <r>
    <x v="2"/>
    <s v="Perth Metro"/>
    <s v="Fire Engineering / Fire Protection"/>
    <x v="1"/>
    <n v="370.97500000000002"/>
    <s v="AECOM Technical Director level"/>
  </r>
  <r>
    <x v="2"/>
    <s v="Perth Metro"/>
    <s v="Fire Engineering / Fire Protection"/>
    <x v="3"/>
    <n v="339.625"/>
    <s v="AECOM Associate Director level"/>
  </r>
  <r>
    <x v="2"/>
    <s v="Perth Metro"/>
    <s v="Fire Engineering / Fire Protection"/>
    <x v="4"/>
    <n v="266.47500000000002"/>
    <s v="AECOM Principal level"/>
  </r>
  <r>
    <x v="2"/>
    <s v="Perth Metro"/>
    <s v="Fire Engineering / Fire Protection"/>
    <x v="6"/>
    <n v="219.45"/>
    <s v="AECOM Senior Engineer level"/>
  </r>
  <r>
    <x v="2"/>
    <s v="Perth Metro"/>
    <s v="Fire Engineering / Fire Protection"/>
    <x v="8"/>
    <n v="182.875"/>
    <s v="For this discipline this denotes our &quot;Experienced Engineer&quot;"/>
  </r>
  <r>
    <x v="2"/>
    <s v="Perth Metro"/>
    <s v="Fire Engineering / Fire Protection"/>
    <x v="11"/>
    <n v="156.75"/>
    <s v="AECOM Graduate Engineer level"/>
  </r>
  <r>
    <x v="2"/>
    <s v="Perth Metro"/>
    <s v="Fire Engineering / Fire Protection"/>
    <x v="8"/>
    <n v="256.02499999999998"/>
    <s v="For this discipline this denotes our &quot;Principal Technical Officer&quot;"/>
  </r>
  <r>
    <x v="2"/>
    <s v="Perth Metro"/>
    <s v="Fire Engineering / Fire Protection"/>
    <x v="9"/>
    <n v="203.77500000000001"/>
    <s v="AECOM SeniorTechnical Officer"/>
  </r>
  <r>
    <x v="2"/>
    <s v="Perth Metro"/>
    <s v="Fire Engineering / Fire Protection"/>
    <x v="10"/>
    <n v="161.97499999999999"/>
    <s v="AECOM Technical Officer"/>
  </r>
  <r>
    <x v="2"/>
    <s v="India (Overseas design Centre)"/>
    <s v="Fire Protection"/>
    <x v="8"/>
    <n v="148.5"/>
    <s v="For this discipline this denotes our &quot;Principal Technical Officer&quot;. These rates are for our overseas documentation centre in India. Specialists within India would require submission of a seperate rate should be required."/>
  </r>
  <r>
    <x v="2"/>
    <s v="India (Overseas design Centre)"/>
    <s v="Fire Protection"/>
    <x v="9"/>
    <n v="82.5"/>
    <s v="AECOM SeniorTechnical Officer. These rates are for our overseas documentation centre in India. Specialists within India would require submission of a seperate rate should be required."/>
  </r>
  <r>
    <x v="2"/>
    <s v="India (Overseas design Centre)"/>
    <s v="Fire Protection"/>
    <x v="10"/>
    <n v="66"/>
    <s v="AECOM Technical Officer. These rates are for our overseas documentation centre in India. Specialists within India would require submission of a seperate rate should be required."/>
  </r>
  <r>
    <x v="3"/>
    <s v="National"/>
    <s v="Fire Engineering"/>
    <x v="1"/>
    <n v="308"/>
    <s v="KBR does not have standard corporate hourly rates. Sell rates are determined on a contract by contract basis. The &quot;Corporate Hourly Rate&quot; provided has been determined by benchmarking similar projects."/>
  </r>
  <r>
    <x v="3"/>
    <s v="National"/>
    <s v="Fire Engineering"/>
    <x v="4"/>
    <n v="264"/>
    <s v="KBR does not have standard corporate hourly rates. Sell rates are determined on a contract by contract basis. The &quot;Corporate Hourly Rate&quot; provided has been determined by benchmarking similar projects."/>
  </r>
  <r>
    <x v="3"/>
    <s v="Perth Metro"/>
    <s v="Fire Engineering"/>
    <x v="6"/>
    <n v="242.00000000000003"/>
    <s v="KBR does not have standard corporate hourly rates. Sell rates are determined on a contract by contract basis. The &quot;Corporate Hourly Rate&quot; provided has been determined by benchmarking similar projects."/>
  </r>
  <r>
    <x v="3"/>
    <s v="National"/>
    <s v="Fire Engineering"/>
    <x v="8"/>
    <n v="187.00000000000003"/>
    <s v="KBR does not have standard corporate hourly rates. Sell rates are determined on a contract by contract basis. The &quot;Corporate Hourly Rate&quot; provided has been determined by benchmarking similar projects."/>
  </r>
  <r>
    <x v="3"/>
    <s v="Perth Metro"/>
    <s v="Fire Engineering"/>
    <x v="10"/>
    <n v="176"/>
    <s v="KBR does not have standard corporate hourly rates. Sell rates are determined on a contract by contract basis. The &quot;Corporate Hourly Rate&quot; provided has been determined by benchmarking similar projects."/>
  </r>
  <r>
    <x v="3"/>
    <s v="Perth Metro"/>
    <s v="Fire Engineering"/>
    <x v="11"/>
    <n v="154"/>
    <s v="KBR does not have standard corporate hourly rates. Sell rates are determined on a contract by contract basis. The &quot;Corporate Hourly Rate&quot; provided has been determined by benchmarking similar projects."/>
  </r>
  <r>
    <x v="4"/>
    <s v="Perth, WA"/>
    <s v="Fire Engineering "/>
    <x v="6"/>
    <n v="242"/>
    <s v="Adrian Tung"/>
  </r>
  <r>
    <x v="4"/>
    <s v="Sydney, NSW"/>
    <s v="Fire Engineering "/>
    <x v="8"/>
    <n v="198"/>
    <s v="Alex Tamras"/>
  </r>
  <r>
    <x v="5"/>
    <s v="WA"/>
    <s v="Fire Safety Engineering"/>
    <x v="1"/>
    <n v="396"/>
    <s v="Hourly rate has been discounted in standard rates column for all levels"/>
  </r>
  <r>
    <x v="5"/>
    <s v="WA"/>
    <s v="Fire Safety Engineering"/>
    <x v="3"/>
    <n v="396"/>
    <m/>
  </r>
  <r>
    <x v="5"/>
    <s v="WA"/>
    <s v="Fire Safety Engineering"/>
    <x v="5"/>
    <n v="297"/>
    <m/>
  </r>
  <r>
    <x v="5"/>
    <s v="WA"/>
    <s v="Fire Safety Engineering"/>
    <x v="6"/>
    <n v="264"/>
    <m/>
  </r>
  <r>
    <x v="5"/>
    <s v="WA"/>
    <s v="Fire Safety Engineering"/>
    <x v="8"/>
    <n v="220"/>
    <m/>
  </r>
  <r>
    <x v="5"/>
    <s v="WA"/>
    <s v="Fire Safety Engineering"/>
    <x v="11"/>
    <n v="214.5"/>
    <m/>
  </r>
  <r>
    <x v="5"/>
    <s v="WA"/>
    <s v="Fire Safety Engineering"/>
    <x v="10"/>
    <n v="225.5"/>
    <m/>
  </r>
  <r>
    <x v="5"/>
    <s v="WA"/>
    <s v="Fire Services"/>
    <x v="1"/>
    <n v="396"/>
    <m/>
  </r>
  <r>
    <x v="5"/>
    <s v="WA"/>
    <s v="Fire Services"/>
    <x v="3"/>
    <n v="396"/>
    <m/>
  </r>
  <r>
    <x v="5"/>
    <s v="WA"/>
    <s v="Fire Services"/>
    <x v="5"/>
    <n v="297"/>
    <m/>
  </r>
  <r>
    <x v="5"/>
    <s v="WA"/>
    <s v="Fire Services"/>
    <x v="6"/>
    <n v="264"/>
    <m/>
  </r>
  <r>
    <x v="5"/>
    <s v="WA"/>
    <s v="Fire Services"/>
    <x v="8"/>
    <n v="220"/>
    <m/>
  </r>
  <r>
    <x v="5"/>
    <s v="WA"/>
    <s v="Fire Services"/>
    <x v="11"/>
    <n v="214.5"/>
    <m/>
  </r>
  <r>
    <x v="5"/>
    <s v="WA"/>
    <s v="Fire Services"/>
    <x v="10"/>
    <n v="225.5"/>
    <m/>
  </r>
  <r>
    <x v="6"/>
    <s v="Melbourne, VIC"/>
    <s v="Fire Engineering Design Lead"/>
    <x v="3"/>
    <n v="373"/>
    <s v="Tony Minhinnick"/>
  </r>
  <r>
    <x v="6"/>
    <s v="Sydney, NSW"/>
    <s v="Fire Engineering Design Lead"/>
    <x v="3"/>
    <n v="373"/>
    <s v="Maisam Mirbagheri"/>
  </r>
  <r>
    <x v="6"/>
    <s v="Perth, WA"/>
    <s v="Fire Engineering Design Lead"/>
    <x v="6"/>
    <n v="280"/>
    <s v="Samuel Yii"/>
  </r>
  <r>
    <x v="6"/>
    <s v="Melbourne, VIC"/>
    <s v="Fire Protection (Wet/Dry) Design Lead"/>
    <x v="3"/>
    <n v="335"/>
    <s v="Jeremy Donohoe"/>
  </r>
  <r>
    <x v="6"/>
    <s v="Melbourne, VIC"/>
    <s v="Fire Protection (Wet/Dry) Design Lead"/>
    <x v="4"/>
    <n v="310"/>
    <s v="Tze Tan"/>
  </r>
  <r>
    <x v="7"/>
    <s v="Perth, WA"/>
    <s v="Fire Engineering and Fire Protection"/>
    <x v="1"/>
    <n v="396"/>
    <s v="Director"/>
  </r>
  <r>
    <x v="7"/>
    <s v="Perth, WA"/>
    <s v="Fire Engineering and Fire Protection"/>
    <x v="2"/>
    <n v="374"/>
    <s v="Business Leader / Group Leader (Non-Director)"/>
  </r>
  <r>
    <x v="7"/>
    <s v="Perth, WA"/>
    <s v="Fire Engineering and Fire Protection"/>
    <x v="3"/>
    <n v="341"/>
    <s v="Associate Director"/>
  </r>
  <r>
    <x v="7"/>
    <s v="Perth, WA"/>
    <s v="Fire Engineering and Fire Protection"/>
    <x v="4"/>
    <n v="319"/>
    <s v="Principal"/>
  </r>
  <r>
    <x v="7"/>
    <s v="Perth, WA"/>
    <s v="Fire Engineering and Fire Protection"/>
    <x v="5"/>
    <n v="286"/>
    <s v="Associate"/>
  </r>
  <r>
    <x v="7"/>
    <s v="Perth, WA"/>
    <s v="Fire Engineering and Fire Protection"/>
    <x v="8"/>
    <n v="264"/>
    <s v="Project Technical lead (Non-Associate or above)"/>
  </r>
  <r>
    <x v="7"/>
    <s v="Perth, WA"/>
    <s v="Fire Engineering and Fire Protection"/>
    <x v="6"/>
    <n v="242"/>
    <s v="Senior Engineer / Senior Designer"/>
  </r>
  <r>
    <x v="7"/>
    <s v="Perth, WA"/>
    <s v="Fire Engineering and Fire Protection"/>
    <x v="9"/>
    <n v="209"/>
    <s v="Designer / Engineer"/>
  </r>
  <r>
    <x v="7"/>
    <s v="Perth, WA"/>
    <s v="Fire Engineering and Fire Protection"/>
    <x v="11"/>
    <n v="132"/>
    <s v="Graduate"/>
  </r>
  <r>
    <x v="8"/>
    <s v="Perth Metro"/>
    <s v="Fire Engineering"/>
    <x v="1"/>
    <n v="430"/>
    <s v="Principal Director, Section Director"/>
  </r>
  <r>
    <x v="8"/>
    <s v="Perth Metro"/>
    <s v="Fire Engineering"/>
    <x v="2"/>
    <n v="345"/>
    <s v="Director, Technical Director"/>
  </r>
  <r>
    <x v="8"/>
    <s v="Perth Metro"/>
    <s v="Fire Engineering"/>
    <x v="3"/>
    <n v="305"/>
    <s v="Associate Director, Senior Project Manager, Executive, Principal Professional, Design Manager"/>
  </r>
  <r>
    <x v="8"/>
    <s v="Perth Metro"/>
    <s v="Fire Engineering"/>
    <x v="5"/>
    <n v="245"/>
    <s v="Associate, Project Manager"/>
  </r>
  <r>
    <x v="8"/>
    <s v="Perth Metro"/>
    <s v="Fire Engineering"/>
    <x v="6"/>
    <n v="215"/>
    <s v="Senior Engineer, Senior Professional"/>
  </r>
  <r>
    <x v="8"/>
    <s v="Perth Metro"/>
    <s v="Fire Engineering"/>
    <x v="7"/>
    <n v="175"/>
    <s v="Engineer, Professional"/>
  </r>
  <r>
    <x v="8"/>
    <s v="Perth Metro"/>
    <s v="Fire Engineering"/>
    <x v="11"/>
    <n v="145"/>
    <s v="Graduate Engineer, Graduate Professional"/>
  </r>
  <r>
    <x v="8"/>
    <s v="Perth Metro"/>
    <s v="Fire Engineering"/>
    <x v="8"/>
    <n v="215"/>
    <s v="BIM Leader, Snr BIM Coord, Snr BIM Tech, Snr Designer, Snr Tech Off, Snr Draftsperson"/>
  </r>
  <r>
    <x v="8"/>
    <s v="Perth Metro"/>
    <s v="Fire Engineering"/>
    <x v="9"/>
    <n v="185"/>
    <s v="Project BIM Technician, BIM Coordinator, Designer, Modeller"/>
  </r>
  <r>
    <x v="8"/>
    <s v="Perth Metro"/>
    <s v="Fire Engineering"/>
    <x v="10"/>
    <n v="145"/>
    <s v="BIM Technician, Draftsperson, BIM Admin, Intern"/>
  </r>
  <r>
    <x v="8"/>
    <s v="Phillipines"/>
    <s v="Fire Engineering"/>
    <x v="8"/>
    <n v="110"/>
    <s v="BIM Leader, Snr BIM Coord, Snr BIM Tech, Snr Designer, Snr Tech Off, Snr Draftsperson"/>
  </r>
  <r>
    <x v="8"/>
    <s v="Phillipines"/>
    <s v="Fire Engineering"/>
    <x v="9"/>
    <n v="95"/>
    <s v="Project BIM Technician, BIM Coordinator, Designer, Modeller"/>
  </r>
  <r>
    <x v="8"/>
    <s v="Phillipines"/>
    <s v="Fire Engineering"/>
    <x v="10"/>
    <n v="75"/>
    <s v="BIM Technician, Draftsperson, BIM Admin, Intern"/>
  </r>
  <r>
    <x v="9"/>
    <s v="Perth Metro"/>
    <s v="Fire Engineering"/>
    <x v="1"/>
    <n v="403.7"/>
    <m/>
  </r>
  <r>
    <x v="9"/>
    <s v="Perth Metro"/>
    <s v="Fire Engineering"/>
    <x v="5"/>
    <n v="304.7"/>
    <m/>
  </r>
  <r>
    <x v="9"/>
    <s v="Perth Metro"/>
    <s v="Fire Engineering"/>
    <x v="6"/>
    <n v="261.8"/>
    <m/>
  </r>
  <r>
    <x v="9"/>
    <s v="Manila, Philippines"/>
    <s v="Fire Engineering"/>
    <x v="8"/>
    <n v="92.4"/>
    <m/>
  </r>
  <r>
    <x v="10"/>
    <s v="Sydney"/>
    <s v="Design of Dry and wet fire protection systems including detection, sprinkler, fire hydrant, hose reels, gas suppression systems in buildings and precincts"/>
    <x v="1"/>
    <n v="380"/>
    <m/>
  </r>
  <r>
    <x v="10"/>
    <s v="Perth"/>
    <s v="Design of fire hydrant and hose reel systems in buildings and precincts"/>
    <x v="3"/>
    <n v="330"/>
    <m/>
  </r>
  <r>
    <x v="10"/>
    <s v="Melbourne"/>
    <s v="Design of Dry and wet fire protection systems including detection, sprinkler, fire hydrant, hose reels, gas suppression systems in buildings and precincts"/>
    <x v="4"/>
    <n v="280"/>
    <m/>
  </r>
  <r>
    <x v="10"/>
    <s v="Sydney"/>
    <s v="Design of Dry and wet fire protection systems including detection, sprinkler, fire hydrant, hose reels, gas suppression systems in buildings and precincts"/>
    <x v="6"/>
    <n v="225"/>
    <m/>
  </r>
  <r>
    <x v="10"/>
    <s v="Perth"/>
    <s v="Design of fire hydrant and hose reel systems in buildings and precincts"/>
    <x v="7"/>
    <n v="170"/>
    <m/>
  </r>
  <r>
    <x v="11"/>
    <s v="Perth Metro"/>
    <s v="Fire Safety Engineering (Performance Solutions)"/>
    <x v="1"/>
    <n v="280"/>
    <s v="Kristy Jones"/>
  </r>
  <r>
    <x v="11"/>
    <s v="Perth Metro"/>
    <s v="Fire Safety Engineering (Performance Solutions)"/>
    <x v="1"/>
    <n v="280"/>
    <s v="Emma Heyes"/>
  </r>
  <r>
    <x v="11"/>
    <s v="Perth Metro"/>
    <s v="Fire Safety Engineering (Performance Solutions)"/>
    <x v="5"/>
    <n v="265"/>
    <s v="Rob Fleury"/>
  </r>
  <r>
    <x v="11"/>
    <s v="Perth Metro"/>
    <s v="Fire Safety Engineering (Performance Solutions)"/>
    <x v="6"/>
    <n v="240"/>
    <s v="Yan Tsang"/>
  </r>
  <r>
    <x v="11"/>
    <s v="Perth Metro"/>
    <s v="Fire Safety Engineering (Performance Solutions)"/>
    <x v="6"/>
    <n v="240"/>
    <s v="Christie Cook"/>
  </r>
  <r>
    <x v="12"/>
    <s v="Perth Metro"/>
    <s v="Fire Engineering"/>
    <x v="1"/>
    <n v="418"/>
    <m/>
  </r>
  <r>
    <x v="12"/>
    <s v="Regional"/>
    <s v="Fire Engineering"/>
    <x v="1"/>
    <n v="418"/>
    <m/>
  </r>
  <r>
    <x v="13"/>
    <s v="Australia"/>
    <s v="Fire Engineering"/>
    <x v="0"/>
    <n v="462.00000000000006"/>
    <m/>
  </r>
  <r>
    <x v="13"/>
    <s v="Australia"/>
    <s v="Fire Engineering"/>
    <x v="1"/>
    <n v="396.00000000000006"/>
    <m/>
  </r>
  <r>
    <x v="13"/>
    <s v="Australia"/>
    <s v="Fire Engineering"/>
    <x v="2"/>
    <n v="352"/>
    <m/>
  </r>
  <r>
    <x v="13"/>
    <s v="Australia"/>
    <s v="Fire Engineering"/>
    <x v="3"/>
    <n v="308"/>
    <m/>
  </r>
  <r>
    <x v="13"/>
    <s v="Australia"/>
    <s v="Fire Engineering"/>
    <x v="4"/>
    <n v="275"/>
    <m/>
  </r>
  <r>
    <x v="13"/>
    <s v="Australia"/>
    <s v="Fire Engineering"/>
    <x v="5"/>
    <n v="258.5"/>
    <m/>
  </r>
  <r>
    <x v="13"/>
    <s v="Australia"/>
    <s v="Fire Engineering"/>
    <x v="6"/>
    <n v="236.50000000000003"/>
    <m/>
  </r>
  <r>
    <x v="13"/>
    <s v="Australia"/>
    <s v="Fire Engineering"/>
    <x v="7"/>
    <n v="236.50000000000003"/>
    <m/>
  </r>
  <r>
    <x v="13"/>
    <s v="Australia"/>
    <s v="Fire Engineering"/>
    <x v="8"/>
    <n v="275"/>
    <m/>
  </r>
  <r>
    <x v="13"/>
    <s v="Australia"/>
    <s v="Fire Engineering"/>
    <x v="9"/>
    <n v="253.00000000000003"/>
    <m/>
  </r>
  <r>
    <x v="13"/>
    <s v="Australia"/>
    <s v="Fire Engineering"/>
    <x v="10"/>
    <n v="220.00000000000003"/>
    <m/>
  </r>
  <r>
    <x v="13"/>
    <s v="Australia"/>
    <s v="Fire Engineering"/>
    <x v="11"/>
    <n v="187.00000000000003"/>
    <m/>
  </r>
  <r>
    <x v="14"/>
    <s v="Perth Metro"/>
    <s v="Fire Engineering "/>
    <x v="1"/>
    <n v="270"/>
    <m/>
  </r>
  <r>
    <x v="14"/>
    <s v="Perth Metro"/>
    <s v="Fire Engineering "/>
    <x v="3"/>
    <n v="245"/>
    <m/>
  </r>
  <r>
    <x v="14"/>
    <s v="Perth Metro"/>
    <s v="Fire Engineering "/>
    <x v="5"/>
    <n v="225"/>
    <m/>
  </r>
  <r>
    <x v="14"/>
    <s v="Perth Metro"/>
    <s v="Fire Engineering "/>
    <x v="6"/>
    <n v="200"/>
    <m/>
  </r>
  <r>
    <x v="14"/>
    <s v="Perth Metro"/>
    <s v="Fire Engineering (Level - Project Engineer not Specialist)"/>
    <x v="8"/>
    <n v="180"/>
    <m/>
  </r>
  <r>
    <x v="14"/>
    <s v="Perth Metro"/>
    <s v="Fire Engineering "/>
    <x v="11"/>
    <n v="170"/>
    <m/>
  </r>
  <r>
    <x v="14"/>
    <s v="Perth Metro"/>
    <s v="Fire Engineering "/>
    <x v="10"/>
    <n v="150"/>
    <m/>
  </r>
  <r>
    <x v="14"/>
    <s v="Perth Metro"/>
    <s v="Administration "/>
    <x v="9"/>
    <n v="150"/>
    <m/>
  </r>
  <r>
    <x v="15"/>
    <s v="Perth Metro"/>
    <s v="Fire Protection Services"/>
    <x v="1"/>
    <n v="286"/>
    <s v="Ralf Boepple"/>
  </r>
  <r>
    <x v="15"/>
    <s v="Perth Metro"/>
    <s v="Fire Protection Services"/>
    <x v="5"/>
    <n v="242"/>
    <s v="Troy Markovic"/>
  </r>
  <r>
    <x v="16"/>
    <m/>
    <m/>
    <x v="1"/>
    <n v="390"/>
    <m/>
  </r>
  <r>
    <x v="16"/>
    <s v="Sydney"/>
    <s v="Fire Engineering"/>
    <x v="4"/>
    <n v="360"/>
    <s v="Reece Liddy"/>
  </r>
  <r>
    <x v="16"/>
    <m/>
    <m/>
    <x v="2"/>
    <n v="300"/>
    <m/>
  </r>
  <r>
    <x v="16"/>
    <m/>
    <m/>
    <x v="6"/>
    <n v="260"/>
    <m/>
  </r>
  <r>
    <x v="16"/>
    <m/>
    <m/>
    <x v="7"/>
    <n v="190"/>
    <m/>
  </r>
  <r>
    <x v="16"/>
    <m/>
    <m/>
    <x v="11"/>
    <n v="160"/>
    <m/>
  </r>
  <r>
    <x v="16"/>
    <m/>
    <m/>
    <x v="6"/>
    <n v="260"/>
    <m/>
  </r>
  <r>
    <x v="16"/>
    <m/>
    <m/>
    <x v="9"/>
    <n v="230"/>
    <m/>
  </r>
  <r>
    <x v="16"/>
    <m/>
    <m/>
    <x v="6"/>
    <n v="200"/>
    <m/>
  </r>
  <r>
    <x v="16"/>
    <s v="Perth Metro"/>
    <s v="Senior BIM Design"/>
    <x v="8"/>
    <n v="230"/>
    <s v=" Adam Chitty"/>
  </r>
  <r>
    <x v="16"/>
    <m/>
    <m/>
    <x v="9"/>
    <n v="200"/>
    <m/>
  </r>
  <r>
    <x v="16"/>
    <m/>
    <m/>
    <x v="10"/>
    <n v="180"/>
    <m/>
  </r>
  <r>
    <x v="17"/>
    <s v="Perth Metro"/>
    <s v="Fire Services Designs"/>
    <x v="1"/>
    <n v="363"/>
    <m/>
  </r>
  <r>
    <x v="17"/>
    <s v="Perth Metro"/>
    <s v="Fire Engineering/Performance Solutions"/>
    <x v="1"/>
    <n v="363"/>
    <m/>
  </r>
  <r>
    <x v="17"/>
    <s v="Perth Metro"/>
    <s v="Fire Audits"/>
    <x v="1"/>
    <n v="380"/>
    <m/>
  </r>
  <r>
    <x v="17"/>
    <s v="Perth Metro"/>
    <s v="Fire Modelling"/>
    <x v="1"/>
    <n v="363"/>
    <m/>
  </r>
  <r>
    <x v="17"/>
    <s v="Perth Metro"/>
    <s v="Computer Fluid Dynamics"/>
    <x v="1"/>
    <n v="420"/>
    <m/>
  </r>
  <r>
    <x v="17"/>
    <s v="Perth Metro"/>
    <s v="Certifications"/>
    <x v="1"/>
    <n v="380"/>
    <m/>
  </r>
  <r>
    <x v="17"/>
    <s v="Regional "/>
    <s v="Fire Audits"/>
    <x v="1"/>
    <n v="400"/>
    <s v="Excludes airfares and accommodation if required"/>
  </r>
  <r>
    <x v="17"/>
    <s v="Regional "/>
    <s v="Certifications"/>
    <x v="1"/>
    <n v="400"/>
    <s v="Excludes airfares and accommodation if required"/>
  </r>
  <r>
    <x v="18"/>
    <s v="Perth"/>
    <s v="Fire Engineering"/>
    <x v="1"/>
    <n v="275"/>
    <m/>
  </r>
  <r>
    <x v="18"/>
    <s v="Perth"/>
    <s v="Fire Engineering"/>
    <x v="1"/>
    <n v="275"/>
    <m/>
  </r>
  <r>
    <x v="18"/>
    <s v="Perth"/>
    <s v="Fire Engineering"/>
    <x v="5"/>
    <n v="242"/>
    <m/>
  </r>
  <r>
    <x v="18"/>
    <s v="Perth"/>
    <s v="Fire Engineering"/>
    <x v="5"/>
    <n v="242"/>
    <m/>
  </r>
  <r>
    <x v="18"/>
    <s v="Perth"/>
    <s v="Fire Engineering"/>
    <x v="6"/>
    <n v="220"/>
    <m/>
  </r>
  <r>
    <x v="18"/>
    <s v="Perth"/>
    <s v="Fire Engineering"/>
    <x v="10"/>
    <n v="165"/>
    <m/>
  </r>
  <r>
    <x v="19"/>
    <s v="Perth Metro"/>
    <s v="Fire Safety Engineering"/>
    <x v="1"/>
    <n v="357.5"/>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s v="Australia"/>
    <s v="For provision of engineering services in relation to the flow and conveyance of fluids. For specialist services such as, but not limited to, wastewater systems, water systems, gas, and compressed air.  "/>
    <x v="0"/>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2"/>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3"/>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4"/>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5"/>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6"/>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7"/>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8"/>
    <n v="23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9"/>
    <n v="25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0"/>
    <n v="20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1"/>
    <n v="180"/>
    <s v="Rates agreed with other clients vary by project and are commercial in confidence so will not be provided."/>
  </r>
  <r>
    <x v="1"/>
    <s v="All"/>
    <s v="Hydraulic Engineering"/>
    <x v="1"/>
    <n v="385"/>
    <s v="Director"/>
  </r>
  <r>
    <x v="1"/>
    <s v="All"/>
    <s v="Hydraulic Engineering"/>
    <x v="4"/>
    <n v="363"/>
    <s v="Principal (L9)"/>
  </r>
  <r>
    <x v="1"/>
    <s v="All"/>
    <s v="Hydraulic Engineering"/>
    <x v="5"/>
    <n v="341"/>
    <s v="Associate (L8)"/>
  </r>
  <r>
    <x v="1"/>
    <s v="All"/>
    <s v="Hydraulic Engineering"/>
    <x v="8"/>
    <n v="308"/>
    <s v="Lead Engineer / Consultant / Manager (L7)"/>
  </r>
  <r>
    <x v="1"/>
    <s v="All"/>
    <s v="Hydraulic Engineering"/>
    <x v="6"/>
    <n v="264"/>
    <s v="Senior Engineer / Consultant / Manager / Draftsperson (L6)"/>
  </r>
  <r>
    <x v="1"/>
    <s v="All"/>
    <s v="Hydraulic Engineering"/>
    <x v="9"/>
    <n v="231"/>
    <s v="Engineer (L5)"/>
  </r>
  <r>
    <x v="1"/>
    <s v="All"/>
    <s v="Hydraulic Engineering"/>
    <x v="9"/>
    <n v="198"/>
    <s v="Engineer (L4) / Draftsperson"/>
  </r>
  <r>
    <x v="1"/>
    <s v="All"/>
    <s v="Hydraulic Engineering"/>
    <x v="11"/>
    <n v="187"/>
    <s v="Graduate (L3)"/>
  </r>
  <r>
    <x v="2"/>
    <s v="Brisbane"/>
    <s v="Wastewater systems, water systems, gas &amp; compressed air"/>
    <x v="1"/>
    <n v="390"/>
    <m/>
  </r>
  <r>
    <x v="2"/>
    <s v="Brisbane"/>
    <s v="Wastewater systems, water systems, gas &amp; compressed air"/>
    <x v="4"/>
    <n v="360"/>
    <m/>
  </r>
  <r>
    <x v="2"/>
    <s v="Perth Metro"/>
    <s v="Wastewater systems, water systems, gas &amp; compressed air"/>
    <x v="2"/>
    <n v="300"/>
    <s v="Cameron Lucy"/>
  </r>
  <r>
    <x v="2"/>
    <s v="Perth Metro"/>
    <s v="Wastewater systems, water systems, gas &amp; compressed air"/>
    <x v="6"/>
    <n v="260"/>
    <s v=" Sherman Wong &amp; Joshua Lau"/>
  </r>
  <r>
    <x v="2"/>
    <s v="Brisbane / Sydney / Victoria"/>
    <s v="Wastewater systems, water systems, gas &amp; compressed air"/>
    <x v="2"/>
    <n v="300"/>
    <m/>
  </r>
  <r>
    <x v="2"/>
    <s v="Brisbane / Sydney"/>
    <s v="Wastewater systems, water systems, gas &amp; compressed air"/>
    <x v="6"/>
    <n v="260"/>
    <m/>
  </r>
  <r>
    <x v="2"/>
    <s v="Brisbane"/>
    <s v="Wastewater systems, water systems, gas &amp; compressed air"/>
    <x v="7"/>
    <n v="190"/>
    <m/>
  </r>
  <r>
    <x v="2"/>
    <s v="Brisbane"/>
    <s v="Wastewater systems, water systems, gas &amp; compressed air"/>
    <x v="11"/>
    <n v="160"/>
    <m/>
  </r>
  <r>
    <x v="2"/>
    <s v="Brisbane / Sydney"/>
    <s v="Senior BIM Technician"/>
    <x v="8"/>
    <n v="230"/>
    <m/>
  </r>
  <r>
    <x v="2"/>
    <s v="Brisbane"/>
    <s v="Project BIM Technician"/>
    <x v="9"/>
    <n v="200"/>
    <m/>
  </r>
  <r>
    <x v="2"/>
    <s v="Brisbane"/>
    <s v="BIM Technician"/>
    <x v="10"/>
    <n v="180"/>
    <m/>
  </r>
  <r>
    <x v="3"/>
    <s v="Sydney"/>
    <s v="Design of Hydraulics services including hot and cold water, sewer, trade waste and gas "/>
    <x v="1"/>
    <n v="380"/>
    <m/>
  </r>
  <r>
    <x v="3"/>
    <s v="Sydney"/>
    <s v="Design of Hydraulics services including hot and cold water, sewer, trade waste and gas "/>
    <x v="3"/>
    <n v="330"/>
    <m/>
  </r>
  <r>
    <x v="3"/>
    <s v="Perth"/>
    <s v="Hydraulics"/>
    <x v="4"/>
    <n v="280"/>
    <m/>
  </r>
  <r>
    <x v="3"/>
    <s v="Sydney"/>
    <s v="Design of Hydraulics services including hot and cold water, sewer, trade waste and gas "/>
    <x v="6"/>
    <n v="225"/>
    <m/>
  </r>
  <r>
    <x v="3"/>
    <s v="Perth"/>
    <s v="Hydraulics"/>
    <x v="9"/>
    <n v="120"/>
    <m/>
  </r>
  <r>
    <x v="4"/>
    <s v="WA"/>
    <s v="Hydraulic Services"/>
    <x v="1"/>
    <n v="396"/>
    <s v="Hourly rate has been discounted in standard rates column for all levels"/>
  </r>
  <r>
    <x v="4"/>
    <s v="WA"/>
    <s v="Hydraulic Services"/>
    <x v="3"/>
    <n v="396"/>
    <m/>
  </r>
  <r>
    <x v="4"/>
    <s v="WA"/>
    <s v="Hydraulic Services"/>
    <x v="5"/>
    <n v="297"/>
    <m/>
  </r>
  <r>
    <x v="4"/>
    <s v="WA"/>
    <s v="Hydraulic Services"/>
    <x v="6"/>
    <n v="264"/>
    <m/>
  </r>
  <r>
    <x v="4"/>
    <s v="WA"/>
    <s v="Hydraulic Services"/>
    <x v="8"/>
    <n v="220"/>
    <m/>
  </r>
  <r>
    <x v="4"/>
    <s v="WA"/>
    <s v="Hydraulic Services"/>
    <x v="11"/>
    <n v="214.5"/>
    <m/>
  </r>
  <r>
    <x v="4"/>
    <s v="WA"/>
    <s v="Hydraulic Services"/>
    <x v="10"/>
    <n v="225.5"/>
    <m/>
  </r>
  <r>
    <x v="5"/>
    <s v="Perth Metro"/>
    <s v="Hydraulic Engineering"/>
    <x v="1"/>
    <n v="286"/>
    <s v="Ralf Boepple"/>
  </r>
  <r>
    <x v="5"/>
    <s v="Perth Metro"/>
    <s v="Hydraulic Engineering"/>
    <x v="5"/>
    <n v="242"/>
    <s v="Troy Markovic"/>
  </r>
  <r>
    <x v="5"/>
    <s v="Perth Metro"/>
    <s v="Hydraulic Engineering"/>
    <x v="8"/>
    <n v="165"/>
    <s v="Matthew Mercado"/>
  </r>
  <r>
    <x v="5"/>
    <s v="Perth Metro"/>
    <s v="Hydraulic Engineering"/>
    <x v="5"/>
    <n v="242"/>
    <s v="Michael Jarrad"/>
  </r>
  <r>
    <x v="6"/>
    <s v="Perth, WA"/>
    <s v="Hydraulic Engineering"/>
    <x v="1"/>
    <n v="396"/>
    <s v="Director"/>
  </r>
  <r>
    <x v="6"/>
    <s v="Perth, WA"/>
    <s v="Hydraulic Engineering"/>
    <x v="2"/>
    <n v="374"/>
    <s v="Business Leader / Group Leader (Non-Director)"/>
  </r>
  <r>
    <x v="6"/>
    <s v="Perth, WA"/>
    <s v="Hydraulic Engineering"/>
    <x v="3"/>
    <n v="341"/>
    <s v="Associate Director"/>
  </r>
  <r>
    <x v="6"/>
    <s v="Perth, WA"/>
    <s v="Hydraulic Engineering"/>
    <x v="4"/>
    <n v="319"/>
    <s v="Principal"/>
  </r>
  <r>
    <x v="6"/>
    <s v="Perth, WA"/>
    <s v="Hydraulic Engineering"/>
    <x v="5"/>
    <n v="286"/>
    <s v="Associate"/>
  </r>
  <r>
    <x v="6"/>
    <s v="Perth, WA"/>
    <s v="Hydraulic Engineering"/>
    <x v="8"/>
    <n v="264"/>
    <s v="Project Technical lead (Non-Associate or above)"/>
  </r>
  <r>
    <x v="6"/>
    <s v="Perth, WA"/>
    <s v="Hydraulic Engineering"/>
    <x v="6"/>
    <n v="242"/>
    <s v="Senior Engineer / Senior Designer / BIM Lead"/>
  </r>
  <r>
    <x v="6"/>
    <s v="Perth, WA"/>
    <s v="Hydraulic Engineering"/>
    <x v="9"/>
    <n v="209"/>
    <s v="Designer / Engineer"/>
  </r>
  <r>
    <x v="6"/>
    <s v="Perth, WA"/>
    <s v="Hydraulic Engineering"/>
    <x v="10"/>
    <n v="165"/>
    <s v="Drafter / BIM Modeller"/>
  </r>
  <r>
    <x v="6"/>
    <s v="Perth, WA"/>
    <s v="Hydraulic Engineering"/>
    <x v="11"/>
    <n v="132"/>
    <s v="Graduate"/>
  </r>
  <r>
    <x v="7"/>
    <s v="Perth"/>
    <s v="Hydraulic"/>
    <x v="1"/>
    <n v="275"/>
    <s v="Joseph Anthony Tilli"/>
  </r>
  <r>
    <x v="7"/>
    <s v="Perth"/>
    <s v="Hydraulic"/>
    <x v="1"/>
    <n v="275"/>
    <s v="Quentin Oma"/>
  </r>
  <r>
    <x v="7"/>
    <s v="Perth"/>
    <s v="Hydraulic"/>
    <x v="5"/>
    <n v="242"/>
    <s v="Matt Martin"/>
  </r>
  <r>
    <x v="7"/>
    <s v="Perth"/>
    <s v="Hydraulic"/>
    <x v="5"/>
    <n v="242"/>
    <s v="Salvatore Pullella"/>
  </r>
  <r>
    <x v="7"/>
    <s v="Perth"/>
    <s v="Hydraulic"/>
    <x v="6"/>
    <n v="220"/>
    <s v="Paul Crockett"/>
  </r>
  <r>
    <x v="7"/>
    <s v="Perth"/>
    <s v="Hydraulic"/>
    <x v="10"/>
    <n v="165"/>
    <s v="Chris Allia"/>
  </r>
  <r>
    <x v="8"/>
    <s v="National"/>
    <s v="Hydraulic Services"/>
    <x v="1"/>
    <n v="286"/>
    <s v="KBR does not have standard corporate hourly rates. Sell rates are determined on a contract by contract basis. The &quot;Corporate Hourly Rate&quot; provided has been determined by benchmarking similar projects."/>
  </r>
  <r>
    <x v="8"/>
    <s v="Perth"/>
    <s v="Hydraulic Services"/>
    <x v="6"/>
    <n v="242"/>
    <s v="KBR does not have standard corporate hourly rates. Sell rates are determined on a contract by contract basis. The &quot;Corporate Hourly Rate&quot; provided has been determined by benchmarking similar projects."/>
  </r>
  <r>
    <x v="8"/>
    <s v="National"/>
    <s v="Hydraulic Services"/>
    <x v="8"/>
    <n v="187.00000000000003"/>
    <s v="KBR does not have standard corporate hourly rates. Sell rates are determined on a contract by contract basis. The &quot;Corporate Hourly Rate&quot; provided has been determined by benchmarking similar projects."/>
  </r>
  <r>
    <x v="8"/>
    <s v="Perth"/>
    <s v="Hydraulic Services"/>
    <x v="10"/>
    <n v="176"/>
    <s v="KBR does not have standard corporate hourly rates. Sell rates are determined on a contract by contract basis. The &quot;Corporate Hourly Rate&quot; provided has been determined by benchmarking similar projects."/>
  </r>
  <r>
    <x v="8"/>
    <s v="Perth"/>
    <s v="Hydraulic Services"/>
    <x v="11"/>
    <n v="154"/>
    <s v="KBR does not have standard corporate hourly rates. Sell rates are determined on a contract by contract basis. The &quot;Corporate Hourly Rate&quot; provided has been determined by benchmarking similar projects."/>
  </r>
  <r>
    <x v="9"/>
    <s v="Perth, WA"/>
    <s v="Hydraulics Design"/>
    <x v="6"/>
    <n v="275"/>
    <s v="Daniela Foti"/>
  </r>
  <r>
    <x v="9"/>
    <s v="Perth, WA"/>
    <s v="Hydraulics Design "/>
    <x v="9"/>
    <n v="220.00000000000003"/>
    <s v="Jasmine Huynh"/>
  </r>
  <r>
    <x v="9"/>
    <s v="Perth, WA"/>
    <s v="Hydraulics Design Lead"/>
    <x v="5"/>
    <n v="285"/>
    <s v="Brent Marsh"/>
  </r>
  <r>
    <x v="9"/>
    <s v="Melbourne, VIC"/>
    <s v="Hydraulics Design Lead"/>
    <x v="1"/>
    <n v="383"/>
    <s v="Ben Moulton"/>
  </r>
  <r>
    <x v="9"/>
    <s v="Perth, WA"/>
    <s v="Hydraulics Design Lead"/>
    <x v="4"/>
    <n v="310"/>
    <s v="Adeel Silat"/>
  </r>
  <r>
    <x v="10"/>
    <s v="Perth Metro"/>
    <s v="Hydraulic Services"/>
    <x v="1"/>
    <n v="430"/>
    <s v="Principal Director, Section Director"/>
  </r>
  <r>
    <x v="10"/>
    <s v="Perth Metro"/>
    <s v="Hydraulic Services"/>
    <x v="2"/>
    <n v="345"/>
    <s v="Director, Technical Director"/>
  </r>
  <r>
    <x v="10"/>
    <s v="Perth Metro"/>
    <s v="Hydraulic Services"/>
    <x v="3"/>
    <n v="305"/>
    <s v="Associate Director, Senior Project Manager, Executive, Principal Professional, Design Manager"/>
  </r>
  <r>
    <x v="10"/>
    <s v="Perth Metro"/>
    <s v="Hydraulic Services"/>
    <x v="5"/>
    <n v="245"/>
    <s v="Associate, Project Manager"/>
  </r>
  <r>
    <x v="10"/>
    <s v="Perth Metro"/>
    <s v="Hydraulic Services"/>
    <x v="6"/>
    <n v="215"/>
    <s v="Senior Engineer, Senior Professional"/>
  </r>
  <r>
    <x v="10"/>
    <s v="Perth Metro"/>
    <s v="Hydraulic Services"/>
    <x v="7"/>
    <n v="175"/>
    <s v="Engineer, Professional"/>
  </r>
  <r>
    <x v="10"/>
    <s v="Perth Metro"/>
    <s v="Hydraulic Services"/>
    <x v="11"/>
    <n v="145"/>
    <s v="Graduate Engineer, Graduate Professional"/>
  </r>
  <r>
    <x v="10"/>
    <s v="Perth Metro"/>
    <s v="Hydraulic Services"/>
    <x v="8"/>
    <n v="215"/>
    <s v="BIM Leader, Snr BIM Coord, Snr BIM Tech, Snr Designer, Snr Tech Off, Snr Draftsperson"/>
  </r>
  <r>
    <x v="10"/>
    <s v="Perth Metro"/>
    <s v="Hydraulic Services"/>
    <x v="9"/>
    <n v="185"/>
    <s v="Project BIM Technician, BIM Coordinator, Designer, Modeller"/>
  </r>
  <r>
    <x v="10"/>
    <s v="Perth Metro"/>
    <s v="Hydraulic Services"/>
    <x v="10"/>
    <n v="145"/>
    <s v="BIM Technician, Draftsperson, BIM Admin, Intern"/>
  </r>
  <r>
    <x v="10"/>
    <s v="Phillipines"/>
    <s v="Hydraulic Services"/>
    <x v="8"/>
    <n v="110"/>
    <s v="BIM Leader, Snr BIM Coord, Snr BIM Tech, Snr Designer, Snr Tech Off, Snr Draftsperson"/>
  </r>
  <r>
    <x v="10"/>
    <s v="Phillipines"/>
    <s v="Hydraulic Services"/>
    <x v="9"/>
    <n v="95"/>
    <s v="Project BIM Technician, BIM Coordinator, Designer, Modeller"/>
  </r>
  <r>
    <x v="10"/>
    <s v="Phillipines"/>
    <s v="Hydraulic Services"/>
    <x v="10"/>
    <n v="75"/>
    <s v="BIM Technician, Draftsperson, BIM Admin, Intern"/>
  </r>
  <r>
    <x v="11"/>
    <s v="Perth"/>
    <s v="Full Hydraulic Services"/>
    <x v="1"/>
    <n v="363"/>
    <s v="This is a maximum hourly rate, accurate at the time of submission. Construction Hydraulic Design Pty Ltd has a total of 2 personnel, both Directors and typically provide a Lump Sum Fee for services."/>
  </r>
  <r>
    <x v="12"/>
    <s v="Perth Metro"/>
    <s v="Hydraulic Services"/>
    <x v="4"/>
    <n v="309.10000000000002"/>
    <m/>
  </r>
  <r>
    <x v="12"/>
    <s v="Perth Metro"/>
    <s v="Hydraulic Services"/>
    <x v="6"/>
    <n v="236.5"/>
    <m/>
  </r>
  <r>
    <x v="12"/>
    <s v="Perth Metro"/>
    <s v="Hydraulic Services"/>
    <x v="9"/>
    <n v="121"/>
    <m/>
  </r>
  <r>
    <x v="12"/>
    <s v="Perth Metro"/>
    <s v="Hydraulic Services"/>
    <x v="10"/>
    <n v="85.8"/>
    <m/>
  </r>
  <r>
    <x v="12"/>
    <s v="Perth Metro"/>
    <s v="Hydraulic Services"/>
    <x v="8"/>
    <n v="193.6"/>
    <m/>
  </r>
  <r>
    <x v="13"/>
    <s v="Perth, WA"/>
    <s v="Hydraulic Engineering"/>
    <x v="4"/>
    <n v="385"/>
    <s v="Brynn Jarrett"/>
  </r>
  <r>
    <x v="13"/>
    <s v="North Sydney, NSW"/>
    <s v="Hydraulic Engineering"/>
    <x v="4"/>
    <n v="385"/>
    <s v="Mitchell McLennan"/>
  </r>
  <r>
    <x v="13"/>
    <s v="North Sydney, NSW"/>
    <s v="Hydraulic Engineering"/>
    <x v="6"/>
    <n v="297"/>
    <s v="Hugh Williamson"/>
  </r>
  <r>
    <x v="13"/>
    <s v="Perth, WA"/>
    <s v="Hydraulic Engineering"/>
    <x v="5"/>
    <n v="264"/>
    <s v="Robert Lee"/>
  </r>
  <r>
    <x v="13"/>
    <s v="Perth, WA"/>
    <s v="Hydraulic Engineering"/>
    <x v="5"/>
    <n v="264"/>
    <s v="Adrian Collinge"/>
  </r>
  <r>
    <x v="13"/>
    <s v="Melbourne, VIC"/>
    <s v="Hydraulic Engineering"/>
    <x v="5"/>
    <n v="264"/>
    <s v="Simon Delmastro"/>
  </r>
  <r>
    <x v="13"/>
    <s v="Brisbane, QLD"/>
    <s v="Hydraulic Engineering"/>
    <x v="5"/>
    <n v="264"/>
    <s v="Thomas Cran"/>
  </r>
  <r>
    <x v="13"/>
    <s v="Perth, WA"/>
    <s v="Hydraulic Engineering"/>
    <x v="6"/>
    <n v="242"/>
    <s v="Additional support available if required"/>
  </r>
  <r>
    <x v="13"/>
    <s v="North Sydney, NSW"/>
    <s v="Hydraulic Engineering"/>
    <x v="8"/>
    <n v="198"/>
    <s v="Anna Wei"/>
  </r>
  <r>
    <x v="13"/>
    <s v="North Sydney, NSW"/>
    <s v="Hydraulic Engineering"/>
    <x v="11"/>
    <n v="154"/>
    <s v="Safeer Hussain"/>
  </r>
  <r>
    <x v="13"/>
    <s v="Perth, WA"/>
    <s v="BIM / Revit Modelling"/>
    <x v="10"/>
    <n v="187"/>
    <s v="Gordon de Totth"/>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0"/>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2"/>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3"/>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4"/>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5"/>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6"/>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7"/>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8"/>
    <n v="23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9"/>
    <n v="25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0"/>
    <n v="20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1"/>
    <n v="180"/>
    <s v="Rates agreed with other clients vary by project and are commercial in confidence so will not be provided."/>
  </r>
  <r>
    <x v="1"/>
    <s v="All"/>
    <s v="Mechanical Engineering"/>
    <x v="1"/>
    <n v="385"/>
    <s v="Director"/>
  </r>
  <r>
    <x v="1"/>
    <s v="All"/>
    <s v="Mechanical Engineering"/>
    <x v="4"/>
    <n v="363"/>
    <s v="Principal (L9)"/>
  </r>
  <r>
    <x v="1"/>
    <s v="All"/>
    <s v="Mechanical Engineering"/>
    <x v="5"/>
    <n v="341"/>
    <s v="Associate (L8)"/>
  </r>
  <r>
    <x v="1"/>
    <s v="All"/>
    <s v="Mechanical Engineering"/>
    <x v="8"/>
    <n v="308"/>
    <s v="Lead Engineer / Consultant / Manager (L7)"/>
  </r>
  <r>
    <x v="1"/>
    <s v="All"/>
    <s v="Mechanical Engineering"/>
    <x v="6"/>
    <n v="264"/>
    <s v="Senior Engineer / Consultant / Manager / Draftsperson (L6)"/>
  </r>
  <r>
    <x v="1"/>
    <s v="All"/>
    <s v="Mechanical Engineering"/>
    <x v="9"/>
    <n v="231"/>
    <s v="Engineer (L5)"/>
  </r>
  <r>
    <x v="1"/>
    <s v="All"/>
    <s v="Mechanical Engineering"/>
    <x v="9"/>
    <n v="198"/>
    <s v="Engineer (L4) / Draftsperson"/>
  </r>
  <r>
    <x v="1"/>
    <s v="All"/>
    <s v="Mechanical Engineering"/>
    <x v="11"/>
    <n v="187"/>
    <s v="Graduate (L3)"/>
  </r>
  <r>
    <x v="2"/>
    <s v="Perth Metro "/>
    <s v="HVAC Design Engineer "/>
    <x v="1"/>
    <n v="286"/>
    <m/>
  </r>
  <r>
    <x v="2"/>
    <s v="Perth Metro "/>
    <s v="HVAC Design Engineer "/>
    <x v="5"/>
    <n v="242"/>
    <m/>
  </r>
  <r>
    <x v="2"/>
    <s v="Perth Metro "/>
    <s v="HVAC Design Engineer "/>
    <x v="6"/>
    <n v="242"/>
    <m/>
  </r>
  <r>
    <x v="2"/>
    <s v="Perth Metro "/>
    <s v="HVAC Design Engineer "/>
    <x v="8"/>
    <n v="187"/>
    <m/>
  </r>
  <r>
    <x v="2"/>
    <s v="Perth Metro "/>
    <s v="HVAC Design CAD/ REVIT "/>
    <x v="10"/>
    <n v="154"/>
    <m/>
  </r>
  <r>
    <x v="3"/>
    <s v="Perth Metro"/>
    <s v="Mechanical Engineering "/>
    <x v="1"/>
    <n v="308"/>
    <s v="Project Director"/>
  </r>
  <r>
    <x v="3"/>
    <s v="Perth Metro"/>
    <s v="Mechanical Engineering "/>
    <x v="6"/>
    <n v="286"/>
    <s v="Project Leader (Director or Senior Engineer)"/>
  </r>
  <r>
    <x v="3"/>
    <s v="Perth Metro"/>
    <s v="Mechanical Engineering "/>
    <x v="6"/>
    <n v="264"/>
    <s v="Engineer"/>
  </r>
  <r>
    <x v="3"/>
    <s v="Perth Metro"/>
    <s v="Mechanical Engineering "/>
    <x v="10"/>
    <n v="203.5"/>
    <s v="Drafting Leader"/>
  </r>
  <r>
    <x v="3"/>
    <s v="Perth Metro"/>
    <s v="Mechanical Engineering "/>
    <x v="10"/>
    <n v="192.5"/>
    <s v="Draftperson"/>
  </r>
  <r>
    <x v="4"/>
    <s v="Perth Metro"/>
    <s v="Mechanical Engineering"/>
    <x v="0"/>
    <n v="470.25"/>
    <s v="AECOM Industry Director level"/>
  </r>
  <r>
    <x v="4"/>
    <s v="Perth Metro"/>
    <s v="Mechanical Engineering"/>
    <x v="1"/>
    <n v="370.97500000000002"/>
    <s v="AECOM Technical Director level"/>
  </r>
  <r>
    <x v="4"/>
    <s v="Perth Metro"/>
    <s v="Mechanical Engineering"/>
    <x v="3"/>
    <n v="339.625"/>
    <s v="AECOM Associate Director level"/>
  </r>
  <r>
    <x v="4"/>
    <s v="Perth Metro"/>
    <s v="Mechanical Engineering"/>
    <x v="4"/>
    <n v="266.47500000000002"/>
    <s v="AECOM Principal level"/>
  </r>
  <r>
    <x v="4"/>
    <s v="Perth Metro"/>
    <s v="Mechanical Engineering"/>
    <x v="6"/>
    <n v="219.45"/>
    <s v="AECOM Senior Engineer level"/>
  </r>
  <r>
    <x v="4"/>
    <s v="Perth Metro"/>
    <s v="Mechanical Engineering"/>
    <x v="8"/>
    <n v="182.875"/>
    <s v="For this discipline this denotes our &quot;Experienced Engineer&quot;"/>
  </r>
  <r>
    <x v="4"/>
    <s v="Perth Metro"/>
    <s v="Mechanical Engineering"/>
    <x v="11"/>
    <n v="156.75"/>
    <s v="AECOM Graduate Engineer level"/>
  </r>
  <r>
    <x v="4"/>
    <s v="Perth Metro"/>
    <s v="Mechanical Engineering"/>
    <x v="8"/>
    <n v="256.02499999999998"/>
    <s v="For this discipline this denotes our &quot;Principal Technical Officer&quot;"/>
  </r>
  <r>
    <x v="4"/>
    <s v="Perth Metro"/>
    <s v="Mechanical Engineering"/>
    <x v="9"/>
    <n v="203.77500000000001"/>
    <s v="AECOM SeniorTechnical Officer"/>
  </r>
  <r>
    <x v="4"/>
    <s v="Perth Metro"/>
    <s v="Mechanical Engineering"/>
    <x v="10"/>
    <n v="161.97499999999999"/>
    <s v="AECOM Technical Officer"/>
  </r>
  <r>
    <x v="4"/>
    <s v="India (Overseas design Centre)"/>
    <s v="Mechanical Engineering"/>
    <x v="1"/>
    <n v="242"/>
    <s v="AECOM Technical Director level. These rates are for our overseas documentation centre in India. Specialists within India would require submission of a seperate rate should be required."/>
  </r>
  <r>
    <x v="4"/>
    <s v="India (Overseas design Centre)"/>
    <s v="Mechanical Engineering"/>
    <x v="3"/>
    <n v="176"/>
    <s v="AECOM Associate Director level.  These rates are for our overseas documentation centre in India. Specialists within India would require submission of a seperate rate should be required."/>
  </r>
  <r>
    <x v="4"/>
    <s v="India (Overseas design Centre)"/>
    <s v="Mechanical Engineering"/>
    <x v="4"/>
    <n v="115.5"/>
    <s v="AECOM Associate Director level.  These rates are for our overseas documentation centre in India. Specialists within India would require submission of a seperate rate should be required."/>
  </r>
  <r>
    <x v="4"/>
    <s v="India (Overseas design Centre)"/>
    <s v="Mechanical Engineering"/>
    <x v="6"/>
    <n v="95"/>
    <s v="AECOM Senior Engineer level.  These rates are for our overseas documentation centre in India. Specialists within India would require submission of a seperate rate should be required."/>
  </r>
  <r>
    <x v="4"/>
    <s v="India (Overseas design Centre)"/>
    <s v="Mechanical Engineering"/>
    <x v="8"/>
    <n v="80"/>
    <s v="For this discipline this denotes our &quot;Experienced Engineer&quot;.  These rates are for our overseas documentation centre in India. Specialists within India would require submission of a seperate rate should be required."/>
  </r>
  <r>
    <x v="4"/>
    <s v="India (Overseas design Centre)"/>
    <s v="Mechanical Engineering"/>
    <x v="8"/>
    <n v="148.5"/>
    <s v="For this discipline this denotes our &quot;Principal Technical Officer&quot;. These rates are for our overseas documentation centre in India. Specialists within India would require submission of a seperate rate should be required."/>
  </r>
  <r>
    <x v="4"/>
    <s v="India (Overseas design Centre)"/>
    <s v="Mechanical Engineering"/>
    <x v="9"/>
    <n v="82.5"/>
    <s v="AECOM SeniorTechnical Officer. These rates are for our overseas documentation centre in India. Specialists within India would require submission of a seperate rate should be required."/>
  </r>
  <r>
    <x v="4"/>
    <s v="India (Overseas design Centre)"/>
    <s v="Mechanical Engineering"/>
    <x v="10"/>
    <n v="66"/>
    <s v="AECOM Technical Officer. These rates are for our overseas documentation centre in India. Specialists within India would require submission of a seperate rate should be required."/>
  </r>
  <r>
    <x v="5"/>
    <s v="Perth Metro"/>
    <s v="Mechanical Engineering "/>
    <x v="1"/>
    <n v="270"/>
    <m/>
  </r>
  <r>
    <x v="5"/>
    <s v="Perth Metro"/>
    <s v="Mechanical Engineering "/>
    <x v="3"/>
    <n v="245"/>
    <m/>
  </r>
  <r>
    <x v="5"/>
    <s v="Perth Metro"/>
    <s v="Mechanical Engineering "/>
    <x v="5"/>
    <n v="225"/>
    <m/>
  </r>
  <r>
    <x v="5"/>
    <s v="Perth Metro"/>
    <s v="Mechanical Engineering "/>
    <x v="6"/>
    <n v="200"/>
    <m/>
  </r>
  <r>
    <x v="5"/>
    <s v="Perth Metro"/>
    <s v="Mechanical Engineering (Level - Project Engineer not Specialist)"/>
    <x v="8"/>
    <n v="180"/>
    <m/>
  </r>
  <r>
    <x v="5"/>
    <s v="Perth Metro"/>
    <s v="Mechanical Engineering "/>
    <x v="11"/>
    <n v="170"/>
    <m/>
  </r>
  <r>
    <x v="5"/>
    <s v="Perth Metro"/>
    <s v="Mechanical Engineering "/>
    <x v="10"/>
    <n v="150"/>
    <m/>
  </r>
  <r>
    <x v="5"/>
    <s v="Perth Metro"/>
    <s v="Administration "/>
    <x v="9"/>
    <n v="150"/>
    <m/>
  </r>
  <r>
    <x v="6"/>
    <s v="Perth, WA"/>
    <s v="Mechanical and Independent Commissioning Agent (ICA)"/>
    <x v="1"/>
    <n v="302.5"/>
    <m/>
  </r>
  <r>
    <x v="6"/>
    <s v="Perth, WA"/>
    <s v="Mechanical and Independent Commissioning Agent (ICA)"/>
    <x v="5"/>
    <n v="242"/>
    <m/>
  </r>
  <r>
    <x v="6"/>
    <s v="Perth, WA"/>
    <s v="Mechanical and Independent Commissioning Agent (ICA)"/>
    <x v="6"/>
    <n v="214.5"/>
    <m/>
  </r>
  <r>
    <x v="6"/>
    <s v="Perth, WA"/>
    <s v="Mechanical and Independent Commissioning Agent (ICA)"/>
    <x v="8"/>
    <n v="176"/>
    <s v="Specialist = Engineer"/>
  </r>
  <r>
    <x v="6"/>
    <s v="Perth, WA"/>
    <s v="Mechanical and Independent Commissioning Agent (ICA)"/>
    <x v="10"/>
    <n v="143"/>
    <m/>
  </r>
  <r>
    <x v="6"/>
    <s v="Perth, WA"/>
    <s v="Mechanical and Independent Commissioning Agent (ICA)"/>
    <x v="11"/>
    <n v="121"/>
    <m/>
  </r>
  <r>
    <x v="7"/>
    <s v="Perth Metro"/>
    <s v="Mechanical Engineering"/>
    <x v="4"/>
    <n v="339.9"/>
    <m/>
  </r>
  <r>
    <x v="7"/>
    <s v="Perth Metro"/>
    <s v="Mechanical Engineering"/>
    <x v="5"/>
    <n v="304.7"/>
    <m/>
  </r>
  <r>
    <x v="7"/>
    <s v="Perth Metro"/>
    <s v="Mechanical Engineering"/>
    <x v="6"/>
    <n v="261.8"/>
    <m/>
  </r>
  <r>
    <x v="7"/>
    <s v="Perth Metro"/>
    <s v="Mechanical Engineering"/>
    <x v="8"/>
    <n v="227.7"/>
    <m/>
  </r>
  <r>
    <x v="7"/>
    <s v="Perth Metro"/>
    <s v="Mechanical BIM support"/>
    <x v="9"/>
    <n v="236.5"/>
    <m/>
  </r>
  <r>
    <x v="7"/>
    <s v="Manila, Philippines"/>
    <s v="Mechanical Engineering"/>
    <x v="8"/>
    <n v="92.4"/>
    <m/>
  </r>
  <r>
    <x v="8"/>
    <s v="National"/>
    <s v="Mechanical Engineering"/>
    <x v="1"/>
    <n v="308"/>
    <s v="KBR does not have standard corporate hourly rates. Sell rates are determined on a contract by contract basis. The &quot;Corporate Hourly Rate&quot; provided has been determined by benchmarking similar projects."/>
  </r>
  <r>
    <x v="8"/>
    <s v="National"/>
    <s v="Mechanical Engineering"/>
    <x v="4"/>
    <n v="264"/>
    <s v="KBR does not have standard corporate hourly rates. Sell rates are determined on a contract by contract basis. The &quot;Corporate Hourly Rate&quot; provided has been determined by benchmarking similar projects."/>
  </r>
  <r>
    <x v="8"/>
    <s v="National"/>
    <s v="Mechanical Engineering"/>
    <x v="6"/>
    <n v="242.00000000000003"/>
    <s v="KBR does not have standard corporate hourly rates. Sell rates are determined on a contract by contract basis. The &quot;Corporate Hourly Rate&quot; provided has been determined by benchmarking similar projects."/>
  </r>
  <r>
    <x v="8"/>
    <s v="National"/>
    <s v="Mechanical Engineering"/>
    <x v="8"/>
    <n v="187.00000000000003"/>
    <s v="KBR does not have standard corporate hourly rates. Sell rates are determined on a contract by contract basis. The &quot;Corporate Hourly Rate&quot; provided has been determined by benchmarking similar projects."/>
  </r>
  <r>
    <x v="8"/>
    <s v="Perth Metro"/>
    <s v="Mechanical Engineering"/>
    <x v="10"/>
    <n v="176"/>
    <s v="KBR does not have standard corporate hourly rates. Sell rates are determined on a contract by contract basis. The &quot;Corporate Hourly Rate&quot; provided has been determined by benchmarking similar projects."/>
  </r>
  <r>
    <x v="8"/>
    <s v="National"/>
    <s v="Mechanical Engineering"/>
    <x v="11"/>
    <n v="154"/>
    <s v="KBR does not have standard corporate hourly rates. Sell rates are determined on a contract by contract basis. The &quot;Corporate Hourly Rate&quot; provided has been determined by benchmarking similar projects."/>
  </r>
  <r>
    <x v="9"/>
    <s v="North Sydney, NSW"/>
    <s v="Mechanical Engineering"/>
    <x v="1"/>
    <n v="528"/>
    <s v="David Caleo "/>
  </r>
  <r>
    <x v="9"/>
    <s v="Melbourne, VIC"/>
    <s v="Mechanical Engineering"/>
    <x v="1"/>
    <n v="528"/>
    <s v="Andrew Ostrowski "/>
  </r>
  <r>
    <x v="9"/>
    <s v="North Sydney, NSW"/>
    <s v="Mechanical Engineering"/>
    <x v="4"/>
    <n v="385"/>
    <s v="Dev Selvarajah "/>
  </r>
  <r>
    <x v="9"/>
    <s v="Brisbane, QLD"/>
    <s v="Mechanical Engineering"/>
    <x v="4"/>
    <n v="385"/>
    <s v="Richard Vincent"/>
  </r>
  <r>
    <x v="9"/>
    <s v="Canberra, ACT"/>
    <s v="Mechanical Engineering"/>
    <x v="4"/>
    <n v="385"/>
    <s v="Chris Kornek"/>
  </r>
  <r>
    <x v="9"/>
    <s v="Perth, WA"/>
    <s v="Mechanical Engineering"/>
    <x v="4"/>
    <n v="385"/>
    <s v="Mark Brayshaw"/>
  </r>
  <r>
    <x v="9"/>
    <s v="Perth, WA"/>
    <s v="Mechanical Engineering"/>
    <x v="4"/>
    <n v="385"/>
    <s v="Rob Horn "/>
  </r>
  <r>
    <x v="9"/>
    <s v="Melbourne, VIC"/>
    <s v="Mechanical Engineering"/>
    <x v="6"/>
    <n v="297"/>
    <s v="Mario Sportelli"/>
  </r>
  <r>
    <x v="9"/>
    <s v="Canberra, ACT"/>
    <s v="Mechanical Engineering"/>
    <x v="6"/>
    <n v="297"/>
    <s v="Nan Ye"/>
  </r>
  <r>
    <x v="9"/>
    <s v="Perth, WA"/>
    <s v="Mechanical Engineering"/>
    <x v="5"/>
    <n v="264"/>
    <s v="Additional support available if required"/>
  </r>
  <r>
    <x v="9"/>
    <s v="Canberra, ACT"/>
    <s v="Mechanical Engineering"/>
    <x v="6"/>
    <n v="242"/>
    <s v="Mavineet Kumar"/>
  </r>
  <r>
    <x v="9"/>
    <s v="North Sydney, NSW"/>
    <s v="Mechanical Engineering"/>
    <x v="6"/>
    <n v="242"/>
    <s v="Willjohn Umali"/>
  </r>
  <r>
    <x v="9"/>
    <s v="Melbourne, VIC"/>
    <s v="Mechanical Engineering"/>
    <x v="8"/>
    <n v="198"/>
    <s v="Daniel Lombardo"/>
  </r>
  <r>
    <x v="9"/>
    <s v="Brisbane, QLD"/>
    <s v="Mechanical Engineering"/>
    <x v="8"/>
    <n v="198"/>
    <s v="Ambalika Nandha"/>
  </r>
  <r>
    <x v="9"/>
    <s v="Perth, WA"/>
    <s v="Mechanical Engineering"/>
    <x v="11"/>
    <n v="154"/>
    <s v="Craig Martins "/>
  </r>
  <r>
    <x v="9"/>
    <s v="Perth, WA"/>
    <s v="Mechanical Engineering"/>
    <x v="11"/>
    <n v="154"/>
    <s v="Tony Zhong"/>
  </r>
  <r>
    <x v="9"/>
    <s v="Perth, WA"/>
    <s v="BIM / Revit Modelling"/>
    <x v="6"/>
    <n v="209"/>
    <s v="AAron Metcalfe"/>
  </r>
  <r>
    <x v="10"/>
    <s v="WA"/>
    <s v="Mechanical Engineering"/>
    <x v="1"/>
    <n v="396"/>
    <s v="Hourly rate has been discounted in standard rates column for all levels"/>
  </r>
  <r>
    <x v="10"/>
    <s v="WA"/>
    <s v="Mechanical Engineering"/>
    <x v="3"/>
    <n v="396"/>
    <m/>
  </r>
  <r>
    <x v="10"/>
    <s v="WA"/>
    <s v="Mechanical Engineering"/>
    <x v="5"/>
    <n v="297"/>
    <m/>
  </r>
  <r>
    <x v="10"/>
    <s v="WA"/>
    <s v="Mechanical Engineering"/>
    <x v="6"/>
    <n v="264"/>
    <m/>
  </r>
  <r>
    <x v="10"/>
    <s v="WA"/>
    <s v="Mechanical Engineering"/>
    <x v="8"/>
    <n v="220"/>
    <m/>
  </r>
  <r>
    <x v="10"/>
    <s v="WA"/>
    <s v="Mechanical Engineering"/>
    <x v="11"/>
    <n v="214.5"/>
    <m/>
  </r>
  <r>
    <x v="10"/>
    <s v="WA"/>
    <s v="Mechanical Engineering"/>
    <x v="10"/>
    <n v="225.5"/>
    <m/>
  </r>
  <r>
    <x v="11"/>
    <s v="Perth, WA"/>
    <s v="Mechanical Engineering"/>
    <x v="1"/>
    <n v="396"/>
    <s v="Director"/>
  </r>
  <r>
    <x v="11"/>
    <s v="Perth, WA"/>
    <s v="Mechanical Engineering"/>
    <x v="2"/>
    <n v="374"/>
    <s v="Business Leader / Group Leader (Non-Director)"/>
  </r>
  <r>
    <x v="11"/>
    <s v="Perth, WA"/>
    <s v="Mechanical Engineering"/>
    <x v="3"/>
    <n v="341"/>
    <s v="Associate Director"/>
  </r>
  <r>
    <x v="11"/>
    <s v="Perth, WA"/>
    <s v="Mechanical Engineering"/>
    <x v="4"/>
    <n v="319"/>
    <s v="Principal"/>
  </r>
  <r>
    <x v="11"/>
    <s v="Perth, WA"/>
    <s v="Mechanical Engineering"/>
    <x v="5"/>
    <n v="286"/>
    <s v="Associate"/>
  </r>
  <r>
    <x v="11"/>
    <s v="Perth, WA"/>
    <s v="Mechanical Engineering"/>
    <x v="8"/>
    <n v="264"/>
    <s v="Project Technical lead (Non-Associate or above)"/>
  </r>
  <r>
    <x v="11"/>
    <s v="Perth, WA"/>
    <s v="Mechanical Engineering"/>
    <x v="6"/>
    <n v="242"/>
    <s v="Senior Engineer / Senior Designer / BIM Lead"/>
  </r>
  <r>
    <x v="11"/>
    <s v="Perth, WA"/>
    <s v="Mechanical Engineering"/>
    <x v="9"/>
    <n v="209"/>
    <s v="Designer / Engineer"/>
  </r>
  <r>
    <x v="11"/>
    <s v="Perth, WA"/>
    <s v="Mechanical Engineering"/>
    <x v="10"/>
    <n v="165"/>
    <s v="Drafter / BIM Modeller"/>
  </r>
  <r>
    <x v="11"/>
    <s v="Perth, WA"/>
    <s v="Mechanical Engineering"/>
    <x v="11"/>
    <n v="132"/>
    <s v="Graduate"/>
  </r>
  <r>
    <x v="12"/>
    <s v="Perth, WA"/>
    <s v="Mechanical Design "/>
    <x v="6"/>
    <n v="275"/>
    <s v="Daniel Collopy"/>
  </r>
  <r>
    <x v="12"/>
    <s v="Perth, WA"/>
    <s v="Mechanical Design Lead"/>
    <x v="5"/>
    <n v="285"/>
    <s v="Sean Lim"/>
  </r>
  <r>
    <x v="12"/>
    <s v="Perth, WA"/>
    <s v="Mechanical Design Lead"/>
    <x v="3"/>
    <n v="335"/>
    <s v="Des Burns"/>
  </r>
  <r>
    <x v="12"/>
    <s v="Perth, WA"/>
    <s v="Mechanical Design Lead"/>
    <x v="4"/>
    <n v="310"/>
    <s v="Carl Davies"/>
  </r>
  <r>
    <x v="12"/>
    <s v="Perth, WA"/>
    <s v="Mechanical Design Lead"/>
    <x v="4"/>
    <n v="310"/>
    <s v="Geoff Osborne"/>
  </r>
  <r>
    <x v="13"/>
    <s v="ACT, VIC, NSW"/>
    <s v="heating, air conditioning, ventilation, dust collection systems, pumps and pipework, medical gasses and plumbing and passive climate design"/>
    <x v="1"/>
    <n v="390"/>
    <m/>
  </r>
  <r>
    <x v="13"/>
    <s v="ACT, VIC, NSW"/>
    <s v="heating, air conditioning, ventilation, dust collection systems, pumps and pipework, medical gasses and plumbing and passive climate design"/>
    <x v="4"/>
    <n v="360"/>
    <m/>
  </r>
  <r>
    <x v="13"/>
    <s v="Victoria"/>
    <s v="heating, air conditioning, ventilation, dust collection systems, pumps and pipework, medical gasses and plumbing and passive climate design"/>
    <x v="2"/>
    <n v="300"/>
    <s v="Amer Najjar"/>
  </r>
  <r>
    <x v="13"/>
    <s v="Perth Metro"/>
    <s v="heating, air conditioning, ventilation, dust collection systems, pumps and pipework, medical gasses and plumbing and passive climate design"/>
    <x v="6"/>
    <n v="260"/>
    <s v="Shruti Babaria"/>
  </r>
  <r>
    <x v="13"/>
    <s v="ACT, VIC, NSW"/>
    <s v="heating, air conditioning, ventilation, dust collection systems, pumps and pipework, medical gasses and plumbing and passive climate design"/>
    <x v="7"/>
    <n v="190"/>
    <m/>
  </r>
  <r>
    <x v="13"/>
    <s v="ACT, VIC, NSW"/>
    <s v="heating, air conditioning, ventilation, dust collection systems, pumps and pipework, medical gasses and plumbing and passive climate design"/>
    <x v="11"/>
    <n v="160"/>
    <m/>
  </r>
  <r>
    <x v="13"/>
    <s v="ACT, VIC, NSW"/>
    <s v="Senior BIM Technician"/>
    <x v="8"/>
    <n v="230"/>
    <s v="David Wilkinson, Gavin Donnelly"/>
  </r>
  <r>
    <x v="13"/>
    <s v="ACT, VIC, NSW"/>
    <s v="Project BIM Technician"/>
    <x v="9"/>
    <n v="200"/>
    <m/>
  </r>
  <r>
    <x v="13"/>
    <s v="ACT, VIC, NSW, Perth Metro"/>
    <s v="BIM Technician"/>
    <x v="10"/>
    <n v="180"/>
    <m/>
  </r>
  <r>
    <x v="14"/>
    <s v="Perth Metro "/>
    <s v="Mechanical "/>
    <x v="1"/>
    <n v="198"/>
    <m/>
  </r>
  <r>
    <x v="14"/>
    <s v="Regional WA"/>
    <s v="Mechanical "/>
    <x v="1"/>
    <n v="198"/>
    <m/>
  </r>
  <r>
    <x v="15"/>
    <s v="Perth Metro"/>
    <s v="Mechanical Engineering"/>
    <x v="1"/>
    <n v="286"/>
    <s v="Nick Randell"/>
  </r>
  <r>
    <x v="15"/>
    <s v="Perth Metro"/>
    <s v="Mechanical Engineering"/>
    <x v="1"/>
    <n v="286"/>
    <s v="Sam Davis"/>
  </r>
  <r>
    <x v="15"/>
    <s v="Perth Metro"/>
    <s v="Mechanical Engineering"/>
    <x v="8"/>
    <n v="165"/>
    <s v="Ewan Simpson"/>
  </r>
  <r>
    <x v="15"/>
    <s v="Perth Metro"/>
    <s v="Mechanical Engineering"/>
    <x v="8"/>
    <n v="165"/>
    <s v="Ryan Higgins"/>
  </r>
  <r>
    <x v="16"/>
    <s v="Brisbane"/>
    <s v="Design of mechanical/HVAC services in buildings including heating, air conditioning, ventilation, exhaust, medical gases"/>
    <x v="1"/>
    <n v="380"/>
    <m/>
  </r>
  <r>
    <x v="16"/>
    <s v="Perth"/>
    <s v="Design of mechanical/HVAC services in buildings including heating, air conditioning, ventilation, exhaust, medical gases"/>
    <x v="3"/>
    <n v="330"/>
    <m/>
  </r>
  <r>
    <x v="16"/>
    <s v="Perth"/>
    <s v="Design of mechanical/HVAC services in buildings including heating, air conditioning, ventilation, exhaust, medical gases"/>
    <x v="4"/>
    <n v="280"/>
    <m/>
  </r>
  <r>
    <x v="16"/>
    <s v="Melbourne"/>
    <s v="Design of mechanical/HVAC services in buildings including heating, air conditioning, ventilation, exhaust, medical gases"/>
    <x v="6"/>
    <n v="225"/>
    <m/>
  </r>
  <r>
    <x v="16"/>
    <s v="Melbourne"/>
    <s v="Design of mechanical/HVAC services in buildings including heating, air conditioning, ventilation, exhaust, medical gases"/>
    <x v="11"/>
    <n v="120"/>
    <m/>
  </r>
  <r>
    <x v="17"/>
    <s v="NT"/>
    <s v="Design management &amp; co-ordination"/>
    <x v="2"/>
    <n v="242"/>
    <s v="Team Co-ordinator"/>
  </r>
  <r>
    <x v="17"/>
    <s v="Queensland"/>
    <s v="Design &amp; drafting"/>
    <x v="6"/>
    <n v="187"/>
    <m/>
  </r>
  <r>
    <x v="17"/>
    <s v="Queensland"/>
    <s v="Design &amp; drafting"/>
    <x v="6"/>
    <n v="187"/>
    <m/>
  </r>
  <r>
    <x v="17"/>
    <s v="Queensland"/>
    <s v="Design &amp; mentorship"/>
    <x v="4"/>
    <n v="264"/>
    <s v="Team Leader"/>
  </r>
  <r>
    <x v="17"/>
    <s v="Victoria"/>
    <s v="Design &amp; co-ordination"/>
    <x v="2"/>
    <n v="242"/>
    <s v="Team Co-ordinator"/>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x v="0"/>
    <s v="Australia"/>
    <s v="For the provision of services in relation to building structures, retaining structures and façade engineering.  For specialist requirements, including but not limited to, glass cladding, aluminium cladding and roof safety assessments.   "/>
    <x v="0"/>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2"/>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3"/>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4"/>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5"/>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6"/>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7"/>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8"/>
    <n v="23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9"/>
    <n v="25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0"/>
    <n v="20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1"/>
    <n v="180"/>
    <s v="Rates agreed with other clients vary by project and are commercial in confidence so will not be provided."/>
  </r>
  <r>
    <x v="1"/>
    <s v="All"/>
    <s v="Structural Engineering"/>
    <x v="1"/>
    <n v="385"/>
    <s v="Director"/>
  </r>
  <r>
    <x v="1"/>
    <s v="All"/>
    <s v="Structural Engineering"/>
    <x v="4"/>
    <n v="363"/>
    <s v="Principal (L9)"/>
  </r>
  <r>
    <x v="1"/>
    <s v="All"/>
    <s v="Structural Engineering"/>
    <x v="5"/>
    <n v="341"/>
    <s v="Associate (L8)"/>
  </r>
  <r>
    <x v="1"/>
    <s v="All"/>
    <s v="Structural Engineering"/>
    <x v="8"/>
    <n v="308"/>
    <s v="Lead Engineer / Consultant / Manager (L7)"/>
  </r>
  <r>
    <x v="1"/>
    <s v="All"/>
    <s v="Structural Engineering"/>
    <x v="6"/>
    <n v="264"/>
    <s v="Senior Engineer / Consultant / Manager / Draftsperson (L6)"/>
  </r>
  <r>
    <x v="1"/>
    <s v="All"/>
    <s v="Structural Engineering"/>
    <x v="9"/>
    <n v="231"/>
    <s v="Engineer (L5)"/>
  </r>
  <r>
    <x v="1"/>
    <s v="All"/>
    <s v="Structural Engineering"/>
    <x v="9"/>
    <n v="198"/>
    <s v="Engineer (L4) / Draftsperson"/>
  </r>
  <r>
    <x v="1"/>
    <s v="All"/>
    <s v="Structural Engineering"/>
    <x v="11"/>
    <n v="187"/>
    <s v="Graduate (L3)"/>
  </r>
  <r>
    <x v="2"/>
    <s v="Perth Metro"/>
    <s v="Structural Director"/>
    <x v="1"/>
    <n v="511.5"/>
    <s v="Director or Technical Director. Min 20 years of experience"/>
  </r>
  <r>
    <x v="2"/>
    <s v="Perth Metro"/>
    <s v="Senior Associate Structural Engineer"/>
    <x v="3"/>
    <n v="429"/>
    <s v="Senior Associate Engineer. Min 15 years of experience"/>
  </r>
  <r>
    <x v="2"/>
    <s v="Perth Metro"/>
    <s v="Associate / Senior Structural Engineer"/>
    <x v="6"/>
    <n v="357.5"/>
    <s v="Senior Engineer or Associate Engineer. Min 10 years of experience"/>
  </r>
  <r>
    <x v="2"/>
    <s v="Perth Metro"/>
    <s v="Senior Revit Drafter"/>
    <x v="10"/>
    <n v="280.5"/>
    <s v="Senior Revit Modeller / Drafter. Min 15 years experience"/>
  </r>
  <r>
    <x v="2"/>
    <s v="Perth Metro"/>
    <s v="Structural Engineer"/>
    <x v="6"/>
    <n v="275"/>
    <s v="Engineer. Min 3 years of experience. Additional 'Engineer' Level of Personnel necessary"/>
  </r>
  <r>
    <x v="2"/>
    <s v="Perth Metro"/>
    <s v="Structural Drafter"/>
    <x v="10"/>
    <n v="225.5"/>
    <s v="Senior Drafter. Min 10 years experience."/>
  </r>
  <r>
    <x v="2"/>
    <s v="Perth Metro"/>
    <s v="Graduate Structural Engineer"/>
    <x v="11"/>
    <n v="225.5"/>
    <m/>
  </r>
  <r>
    <x v="2"/>
    <s v="VIC Metro"/>
    <s v="Façade Director"/>
    <x v="1"/>
    <n v="484"/>
    <s v="Director or Technical Director. Min 20 years of experience"/>
  </r>
  <r>
    <x v="2"/>
    <s v="VIC Metro"/>
    <s v="Senior Associate Façade Engineer"/>
    <x v="3"/>
    <n v="412.5"/>
    <s v="Senior Associate Engineer. Min 15 years of experience"/>
  </r>
  <r>
    <x v="2"/>
    <s v="Perth Metro"/>
    <s v="Façade Lead Consultant"/>
    <x v="3"/>
    <n v="412.5"/>
    <s v="Façade Lead / Consultant. Min 15 years experience."/>
  </r>
  <r>
    <x v="2"/>
    <s v="VIC Metro"/>
    <s v="Senior Facades Designer"/>
    <x v="6"/>
    <n v="341"/>
    <s v="Senior Designer. Min 10 years experience."/>
  </r>
  <r>
    <x v="2"/>
    <s v="VIC Metro"/>
    <s v="Senior Façade Drafter"/>
    <x v="10"/>
    <n v="324.5"/>
    <s v="Senior Drafter. Min 10 years experience."/>
  </r>
  <r>
    <x v="2"/>
    <s v="NSW Metro"/>
    <s v="Façade Engineer"/>
    <x v="6"/>
    <n v="291.5"/>
    <s v="Engineer. Min 3 years of experience. Additional 'Engineer' Level of Personnel necessary"/>
  </r>
  <r>
    <x v="2"/>
    <s v="VIC Metro"/>
    <s v="Facades Designer"/>
    <x v="9"/>
    <n v="291.5"/>
    <s v="Façade Designer. Min 3 years of experience"/>
  </r>
  <r>
    <x v="2"/>
    <s v="VIC Metro"/>
    <s v="Graduate Facades Designer"/>
    <x v="9"/>
    <n v="209"/>
    <m/>
  </r>
  <r>
    <x v="3"/>
    <s v="Perth"/>
    <s v="design of all conventional structural services/systems including load-bearing brickwork, timber and steel framed buildings, in-situ and pre-cast concrete, footing designs (but not necessarily specialist piling), retaining structures and their water-proofing and façade engineering "/>
    <x v="0"/>
    <n v="300"/>
    <m/>
  </r>
  <r>
    <x v="3"/>
    <m/>
    <m/>
    <x v="3"/>
    <n v="270"/>
    <m/>
  </r>
  <r>
    <x v="3"/>
    <m/>
    <m/>
    <x v="2"/>
    <n v="250"/>
    <m/>
  </r>
  <r>
    <x v="3"/>
    <m/>
    <m/>
    <x v="4"/>
    <n v="240"/>
    <m/>
  </r>
  <r>
    <x v="3"/>
    <m/>
    <m/>
    <x v="6"/>
    <n v="210"/>
    <m/>
  </r>
  <r>
    <x v="3"/>
    <m/>
    <m/>
    <x v="8"/>
    <n v="190"/>
    <m/>
  </r>
  <r>
    <x v="3"/>
    <m/>
    <m/>
    <x v="9"/>
    <n v="160"/>
    <m/>
  </r>
  <r>
    <x v="3"/>
    <m/>
    <m/>
    <x v="10"/>
    <n v="140"/>
    <m/>
  </r>
  <r>
    <x v="3"/>
    <m/>
    <m/>
    <x v="11"/>
    <n v="140"/>
    <m/>
  </r>
  <r>
    <x v="4"/>
    <s v="Melbourne, VIC"/>
    <s v="Structural Engineering"/>
    <x v="1"/>
    <n v="528"/>
    <s v="Phil Nguyen"/>
  </r>
  <r>
    <x v="4"/>
    <s v="Melbourne, VIC"/>
    <s v="Structural Engineering"/>
    <x v="4"/>
    <n v="385"/>
    <s v="Mark Hennessy"/>
  </r>
  <r>
    <x v="4"/>
    <s v="Melbourne, VIC"/>
    <s v="Structural Engineering"/>
    <x v="4"/>
    <n v="385"/>
    <s v="Silvio Vitelleschi"/>
  </r>
  <r>
    <x v="4"/>
    <s v="Melbourne, VIC"/>
    <s v="Structural Engineering"/>
    <x v="5"/>
    <n v="264"/>
    <s v="Rod Davis"/>
  </r>
  <r>
    <x v="4"/>
    <s v="Melbourne, VIC"/>
    <s v="Structural Engineering"/>
    <x v="5"/>
    <n v="264"/>
    <s v="Luke Harding"/>
  </r>
  <r>
    <x v="4"/>
    <s v="Melbourne, VIC"/>
    <s v="Structural Engineering"/>
    <x v="6"/>
    <n v="242"/>
    <s v="Jeremy Chia"/>
  </r>
  <r>
    <x v="5"/>
    <s v="WA"/>
    <s v="Structural Engineering"/>
    <x v="1"/>
    <n v="396"/>
    <s v="Hourly rate has been discounted in standard rates column for all levels"/>
  </r>
  <r>
    <x v="5"/>
    <s v="WA"/>
    <s v="Structural Engineering"/>
    <x v="3"/>
    <n v="396"/>
    <m/>
  </r>
  <r>
    <x v="5"/>
    <s v="WA"/>
    <s v="Structural Engineering"/>
    <x v="5"/>
    <n v="297"/>
    <m/>
  </r>
  <r>
    <x v="5"/>
    <s v="WA"/>
    <s v="Structural Engineering"/>
    <x v="6"/>
    <n v="264"/>
    <m/>
  </r>
  <r>
    <x v="5"/>
    <s v="WA"/>
    <s v="Structural Engineering"/>
    <x v="8"/>
    <n v="220"/>
    <m/>
  </r>
  <r>
    <x v="5"/>
    <s v="WA"/>
    <s v="Structural Engineering"/>
    <x v="11"/>
    <n v="214.5"/>
    <m/>
  </r>
  <r>
    <x v="5"/>
    <s v="WA"/>
    <s v="Structural Engineering"/>
    <x v="10"/>
    <n v="225.5"/>
    <m/>
  </r>
  <r>
    <x v="6"/>
    <s v="Perth Metro"/>
    <s v="Masterplanning/Concept"/>
    <x v="4"/>
    <n v="440"/>
    <m/>
  </r>
  <r>
    <x v="6"/>
    <s v="Perth Metro"/>
    <s v="Masterplanning/Concept"/>
    <x v="2"/>
    <n v="385"/>
    <m/>
  </r>
  <r>
    <x v="6"/>
    <s v="Perth Metro"/>
    <s v="Engineering"/>
    <x v="6"/>
    <n v="231"/>
    <m/>
  </r>
  <r>
    <x v="6"/>
    <s v="Perth Metro"/>
    <s v="Documentation"/>
    <x v="10"/>
    <n v="209"/>
    <m/>
  </r>
  <r>
    <x v="6"/>
    <s v="Perth Metro"/>
    <s v="Graduate"/>
    <x v="11"/>
    <n v="154"/>
    <m/>
  </r>
  <r>
    <x v="6"/>
    <s v="Perth Metro"/>
    <s v="Contract Administrator"/>
    <x v="9"/>
    <n v="187"/>
    <m/>
  </r>
  <r>
    <x v="7"/>
    <s v="Perth"/>
    <s v="Project Lead, Lead Structural Design"/>
    <x v="0"/>
    <n v="330"/>
    <s v="Peter Airey AM, Managing Director"/>
  </r>
  <r>
    <x v="7"/>
    <s v="Perth"/>
    <s v="Project Lead, Lead Structural Design"/>
    <x v="0"/>
    <n v="330"/>
    <s v="John Taylor, Director"/>
  </r>
  <r>
    <x v="7"/>
    <s v="Perth"/>
    <s v="Structural Design, Documentation, QA/QC"/>
    <x v="6"/>
    <n v="275"/>
    <s v="Ajwad Shakeel, Senior Engineer"/>
  </r>
  <r>
    <x v="7"/>
    <s v="Perth"/>
    <s v="Structural Design, Documentation, QA/QC"/>
    <x v="8"/>
    <n v="255"/>
    <s v="Aarin Ryan, Experienced Engineer"/>
  </r>
  <r>
    <x v="7"/>
    <s v="Perth"/>
    <s v="Structural Design, Documentation, Investigations,  QA/QC"/>
    <x v="9"/>
    <n v="242"/>
    <s v="Robert Lilly, Engineer"/>
  </r>
  <r>
    <x v="7"/>
    <s v="Perth"/>
    <s v="Structural Design, Documentation, Investigations,  QA/QC"/>
    <x v="11"/>
    <n v="148.5"/>
    <s v="Jacob Sabu, Graduate Engineer"/>
  </r>
  <r>
    <x v="7"/>
    <s v="Perth"/>
    <s v="Chief Draftsperson, Documentation Management"/>
    <x v="2"/>
    <n v="275"/>
    <s v="Keith Purnell, Chief Draftsperson"/>
  </r>
  <r>
    <x v="7"/>
    <s v="Perth"/>
    <s v="Structural Draftsperson"/>
    <x v="10"/>
    <n v="198"/>
    <s v="Ahmad Al-Jagbier, Senior Draftsperson"/>
  </r>
  <r>
    <x v="8"/>
    <s v="Perth"/>
    <s v="Structural Engineering"/>
    <x v="0"/>
    <n v="288.2"/>
    <m/>
  </r>
  <r>
    <x v="8"/>
    <s v="Perth"/>
    <s v="Structural Engineering"/>
    <x v="1"/>
    <n v="288.2"/>
    <m/>
  </r>
  <r>
    <x v="8"/>
    <s v="Perth"/>
    <s v="Structural Engineering"/>
    <x v="5"/>
    <n v="242"/>
    <m/>
  </r>
  <r>
    <x v="8"/>
    <s v="Perth"/>
    <s v="Structural Engineering"/>
    <x v="6"/>
    <n v="242"/>
    <m/>
  </r>
  <r>
    <x v="8"/>
    <s v="Perth"/>
    <s v="Structural Engineering"/>
    <x v="11"/>
    <n v="187"/>
    <m/>
  </r>
  <r>
    <x v="8"/>
    <s v="Perth"/>
    <s v="Structural Drafting"/>
    <x v="9"/>
    <n v="157.30000000000001"/>
    <m/>
  </r>
  <r>
    <x v="8"/>
    <s v="Perth"/>
    <s v="Structural Drafting"/>
    <x v="10"/>
    <n v="157.30000000000001"/>
    <m/>
  </r>
  <r>
    <x v="9"/>
    <s v="Perth, Albany, Interstate"/>
    <s v="Structural Engineering"/>
    <x v="4"/>
    <n v="374"/>
    <m/>
  </r>
  <r>
    <x v="9"/>
    <s v="Perth, Albany, Interstate"/>
    <s v="Structural Engineering"/>
    <x v="1"/>
    <n v="347"/>
    <m/>
  </r>
  <r>
    <x v="9"/>
    <s v="Perth, Albany, Interstate"/>
    <s v="Structural Engineering"/>
    <x v="5"/>
    <n v="330"/>
    <m/>
  </r>
  <r>
    <x v="9"/>
    <s v="Perth, Albany, Interstate"/>
    <s v="Structural Engineering"/>
    <x v="2"/>
    <n v="275"/>
    <m/>
  </r>
  <r>
    <x v="9"/>
    <s v="Perth, Albany, Interstate"/>
    <s v="Structural Engineering"/>
    <x v="6"/>
    <n v="242"/>
    <m/>
  </r>
  <r>
    <x v="9"/>
    <s v="Perth, Albany, Interstate"/>
    <s v="Structural Engineering"/>
    <x v="8"/>
    <n v="198"/>
    <m/>
  </r>
  <r>
    <x v="9"/>
    <s v="Perth, Albany, Interstate"/>
    <s v="Structural Modelling"/>
    <x v="6"/>
    <n v="220"/>
    <m/>
  </r>
  <r>
    <x v="9"/>
    <s v="Perth, Albany, Interstate"/>
    <s v="Structural Drafter"/>
    <x v="10"/>
    <n v="198"/>
    <m/>
  </r>
  <r>
    <x v="9"/>
    <s v="Perth, Albany, Interstate"/>
    <s v="Structural site supervisor"/>
    <x v="8"/>
    <n v="209"/>
    <m/>
  </r>
  <r>
    <x v="10"/>
    <s v="Sydney"/>
    <s v="building structures, retaining structures and façade engineering"/>
    <x v="1"/>
    <n v="390"/>
    <s v="Nick Kokolis"/>
  </r>
  <r>
    <x v="10"/>
    <s v="Sydney / Victoria"/>
    <s v="building structures, retaining structures and façade engineering"/>
    <x v="4"/>
    <n v="360"/>
    <m/>
  </r>
  <r>
    <x v="10"/>
    <s v="Victoria"/>
    <s v="building structures, retaining structures and façade engineering"/>
    <x v="2"/>
    <n v="300"/>
    <s v="Michael Gretton"/>
  </r>
  <r>
    <x v="10"/>
    <s v="Victoria"/>
    <s v="building structures, retaining structures and façade engineering"/>
    <x v="6"/>
    <n v="260"/>
    <s v="Sami Alebraheme,  Anil Hanumanula"/>
  </r>
  <r>
    <x v="10"/>
    <s v="Sydney / Victoria"/>
    <s v="building structures, retaining structures and façade engineering"/>
    <x v="7"/>
    <n v="190"/>
    <m/>
  </r>
  <r>
    <x v="10"/>
    <s v="Sydney / Victoria"/>
    <s v="building structures, retaining structures and façade engineering"/>
    <x v="11"/>
    <n v="160"/>
    <m/>
  </r>
  <r>
    <x v="10"/>
    <s v="Sydney / Victoria"/>
    <s v="Senior BIM Technician"/>
    <x v="8"/>
    <n v="230"/>
    <m/>
  </r>
  <r>
    <x v="10"/>
    <s v="Sydney / Victoria"/>
    <s v="Project BIM Technician"/>
    <x v="9"/>
    <n v="200"/>
    <m/>
  </r>
  <r>
    <x v="10"/>
    <s v="Sydney / Victoria"/>
    <s v="BIM Technician"/>
    <x v="10"/>
    <n v="180"/>
    <m/>
  </r>
  <r>
    <x v="11"/>
    <s v="Perth Metro"/>
    <s v="Structural Engineering"/>
    <x v="0"/>
    <n v="470.25"/>
    <s v="AECOM Industry Director level"/>
  </r>
  <r>
    <x v="11"/>
    <s v="Perth Metro"/>
    <s v="Structural Engineering"/>
    <x v="1"/>
    <n v="370.97500000000002"/>
    <s v="AECOM Technical Director level"/>
  </r>
  <r>
    <x v="11"/>
    <s v="Perth Metro"/>
    <s v="Structural Engineering"/>
    <x v="3"/>
    <n v="339.625"/>
    <s v="AECOM Associate Director level"/>
  </r>
  <r>
    <x v="11"/>
    <s v="Perth Metro"/>
    <s v="Structural Engineering"/>
    <x v="4"/>
    <n v="266.47500000000002"/>
    <s v="AECOM Principal level"/>
  </r>
  <r>
    <x v="11"/>
    <s v="Perth Metro"/>
    <s v="Structural Engineering"/>
    <x v="6"/>
    <n v="219.45"/>
    <s v="AECOM Senior Engineer level"/>
  </r>
  <r>
    <x v="11"/>
    <s v="Perth Metro"/>
    <s v="Structural Engineering"/>
    <x v="8"/>
    <n v="182.875"/>
    <s v="For this discipline this denotes our &quot;Experienced Engineer&quot;"/>
  </r>
  <r>
    <x v="11"/>
    <s v="Perth Metro"/>
    <s v="Structural Engineering"/>
    <x v="11"/>
    <n v="156.75"/>
    <s v="AECOM Graduate Engineer level"/>
  </r>
  <r>
    <x v="11"/>
    <s v="Perth Metro"/>
    <s v="Structural Engineering"/>
    <x v="8"/>
    <n v="256.02499999999998"/>
    <s v="For this discipline this denotes our &quot;Principal Technical Officer&quot;"/>
  </r>
  <r>
    <x v="11"/>
    <s v="Perth Metro"/>
    <s v="Structural Engineering"/>
    <x v="9"/>
    <n v="203.77500000000001"/>
    <s v="AECOM SeniorTechnical Officer"/>
  </r>
  <r>
    <x v="11"/>
    <s v="Perth Metro"/>
    <s v="Structural Engineering"/>
    <x v="10"/>
    <n v="161.97499999999999"/>
    <s v="AECOM Technical Officer"/>
  </r>
  <r>
    <x v="11"/>
    <s v="India (Overseas design Centre)"/>
    <s v="Structural Engineering"/>
    <x v="1"/>
    <n v="242"/>
    <s v="AECOM Technical Director level. These rates are for our overseas documentation centre in India. Specialists within India would require submission of a seperate rate should be required."/>
  </r>
  <r>
    <x v="11"/>
    <s v="India (Overseas design Centre)"/>
    <s v="Structural Engineering"/>
    <x v="3"/>
    <n v="176"/>
    <s v="AECOM Associate Director level.  These rates are for our overseas documentation centre in India. Specialists within India would require submission of a seperate rate should be required."/>
  </r>
  <r>
    <x v="11"/>
    <s v="India (Overseas design Centre)"/>
    <s v="Structural Engineering"/>
    <x v="4"/>
    <n v="115.5"/>
    <s v="AECOM Associate Director level.  These rates are for our overseas documentation centre in India. Specialists within India would require submission of a seperate rate should be required."/>
  </r>
  <r>
    <x v="11"/>
    <s v="India (Overseas design Centre)"/>
    <s v="Structural Engineering"/>
    <x v="6"/>
    <n v="95"/>
    <s v="AECOM Senior Engineer level.  These rates are for our overseas documentation centre in India. Specialists within India would require submission of a seperate rate should be required."/>
  </r>
  <r>
    <x v="11"/>
    <s v="India (Overseas design Centre)"/>
    <s v="Structural Engineering"/>
    <x v="8"/>
    <n v="80"/>
    <s v="For this discipline this denotes our &quot;Experienced Engineer&quot;.  These rates are for our overseas documentation centre in India. Specialists within India would require submission of a seperate rate should be required."/>
  </r>
  <r>
    <x v="11"/>
    <s v="India (Overseas design Centre)"/>
    <s v="Structural Engineering"/>
    <x v="8"/>
    <n v="148.5"/>
    <s v="For this discipline this denotes our &quot;Principal Technical Officer&quot;. These rates are for our overseas documentation centre in India. Specialists within India would require submission of a seperate rate should be required."/>
  </r>
  <r>
    <x v="11"/>
    <s v="India (Overseas design Centre)"/>
    <s v="Structural Engineering"/>
    <x v="9"/>
    <n v="82.5"/>
    <s v="AECOM SeniorTechnical Officer. These rates are for our overseas documentation centre in India. Specialists within India would require submission of a seperate rate should be required."/>
  </r>
  <r>
    <x v="11"/>
    <s v="India (Overseas design Centre)"/>
    <s v="Structural Engineering"/>
    <x v="10"/>
    <n v="66"/>
    <s v="AECOM Technical Officer. These rates are for our overseas documentation centre in India. Specialists within India would require submission of a seperate rate should be required."/>
  </r>
  <r>
    <x v="12"/>
    <s v="Perth Metro"/>
    <s v="Engineering"/>
    <x v="1"/>
    <n v="403.70000000000005"/>
    <m/>
  </r>
  <r>
    <x v="12"/>
    <s v="Perth Metro"/>
    <s v="Engineering"/>
    <x v="4"/>
    <n v="339.90000000000003"/>
    <m/>
  </r>
  <r>
    <x v="12"/>
    <s v="Perth Metro"/>
    <s v="Engineering"/>
    <x v="5"/>
    <n v="304.70000000000005"/>
    <m/>
  </r>
  <r>
    <x v="12"/>
    <s v="Perth Metro"/>
    <s v="Engineering"/>
    <x v="6"/>
    <n v="261.8"/>
    <m/>
  </r>
  <r>
    <x v="12"/>
    <s v="Perth Metro"/>
    <s v="Engineering"/>
    <x v="8"/>
    <n v="227.70000000000002"/>
    <m/>
  </r>
  <r>
    <x v="12"/>
    <s v="Perth Metro"/>
    <s v="Engineering"/>
    <x v="8"/>
    <n v="193.60000000000002"/>
    <m/>
  </r>
  <r>
    <x v="12"/>
    <s v="Perth Metro"/>
    <s v="Engineering"/>
    <x v="11"/>
    <n v="168.3"/>
    <m/>
  </r>
  <r>
    <x v="12"/>
    <s v="Perth Metro"/>
    <s v="Engineering"/>
    <x v="11"/>
    <n v="126.50000000000001"/>
    <m/>
  </r>
  <r>
    <x v="12"/>
    <s v="Perth Metro"/>
    <s v="Drafting "/>
    <x v="10"/>
    <n v="343.20000000000005"/>
    <m/>
  </r>
  <r>
    <x v="12"/>
    <s v="Perth Metro"/>
    <s v="Drafting "/>
    <x v="10"/>
    <n v="309.10000000000002"/>
    <m/>
  </r>
  <r>
    <x v="12"/>
    <s v="Perth Metro"/>
    <s v="Drafting "/>
    <x v="10"/>
    <n v="275"/>
    <m/>
  </r>
  <r>
    <x v="12"/>
    <s v="Perth Metro"/>
    <s v="Drafting "/>
    <x v="10"/>
    <n v="236.50000000000003"/>
    <m/>
  </r>
  <r>
    <x v="12"/>
    <s v="Perth Metro"/>
    <s v="Drafting "/>
    <x v="10"/>
    <n v="211.20000000000002"/>
    <m/>
  </r>
  <r>
    <x v="12"/>
    <s v="Perth Metro"/>
    <s v="Drafting "/>
    <x v="10"/>
    <n v="202.4"/>
    <m/>
  </r>
  <r>
    <x v="12"/>
    <s v="Perth Metro"/>
    <s v="Drafting "/>
    <x v="10"/>
    <n v="159.5"/>
    <m/>
  </r>
  <r>
    <x v="12"/>
    <s v="Manila, Philippines"/>
    <s v="Drafting "/>
    <x v="10"/>
    <n v="122.10000000000001"/>
    <m/>
  </r>
  <r>
    <x v="12"/>
    <s v="Manila, Philippines"/>
    <s v="Drafting "/>
    <x v="10"/>
    <n v="112.2"/>
    <m/>
  </r>
  <r>
    <x v="12"/>
    <s v="Manila, Philippines"/>
    <s v="Drafting "/>
    <x v="10"/>
    <n v="85.800000000000011"/>
    <m/>
  </r>
  <r>
    <x v="12"/>
    <s v="Manila, Philippines"/>
    <s v="Drafting "/>
    <x v="10"/>
    <n v="72.600000000000009"/>
    <m/>
  </r>
  <r>
    <x v="12"/>
    <s v="Manila, Philippines"/>
    <s v="Drafting "/>
    <x v="10"/>
    <n v="58.300000000000004"/>
    <m/>
  </r>
  <r>
    <x v="13"/>
    <s v="Perth, WA"/>
    <s v="Structural Engineering Services"/>
    <x v="6"/>
    <n v="120.3125"/>
    <s v="Emma Price - Junior Structural Drafter"/>
  </r>
  <r>
    <x v="13"/>
    <s v="Perth, WA"/>
    <s v="Structural Engineering Services"/>
    <x v="9"/>
    <n v="173.25"/>
    <s v="Shane Larmont - Structural Engineer Level 1"/>
  </r>
  <r>
    <x v="13"/>
    <s v="Perth, WA"/>
    <s v="Structural Engineering Services"/>
    <x v="9"/>
    <n v="197.3125"/>
    <s v="Florencia Bignell - Structural Engineer Level 2"/>
  </r>
  <r>
    <x v="13"/>
    <s v="Perth, WA"/>
    <s v="Structural Engineering Services"/>
    <x v="9"/>
    <n v="197.3125"/>
    <s v="Ben Anderson - Structural Engineer Level 2"/>
  </r>
  <r>
    <x v="13"/>
    <s v="Perth, WA"/>
    <s v="Structural Engineering Services"/>
    <x v="8"/>
    <n v="202.125"/>
    <s v="Krystal McKenzie - Structural Designer"/>
  </r>
  <r>
    <x v="13"/>
    <s v="Perth, WA"/>
    <s v="Structural Engineering Services"/>
    <x v="6"/>
    <n v="216.5625"/>
    <s v="Anisha Vytla - Senior Structural Engineer Level 1"/>
  </r>
  <r>
    <x v="13"/>
    <s v="Perth, WA"/>
    <s v="Structural Engineering Services"/>
    <x v="6"/>
    <n v="216.5625"/>
    <s v="Hasala Swales - Senior Structural Engineer Level 1"/>
  </r>
  <r>
    <x v="13"/>
    <s v="Perth, WA"/>
    <s v="Structural Engineering Services"/>
    <x v="4"/>
    <n v="235.8125"/>
    <s v="Stuart Carey - Principal Structural Designer"/>
  </r>
  <r>
    <x v="13"/>
    <s v="Perth, WA"/>
    <s v="Structural Engineering Services"/>
    <x v="4"/>
    <n v="235.8125"/>
    <s v="Linden Versluis - Principal Structural Designer"/>
  </r>
  <r>
    <x v="13"/>
    <s v="Perth, WA"/>
    <s v="Structural Engineering Services"/>
    <x v="4"/>
    <n v="235.8125"/>
    <s v="Richard Phillipsz - Principal Structural Designer"/>
  </r>
  <r>
    <x v="13"/>
    <s v="Perth, WA"/>
    <s v="Structural Engineering Services"/>
    <x v="4"/>
    <n v="235.8125"/>
    <s v="Damien Catherine - Principal Structural Designer"/>
  </r>
  <r>
    <x v="13"/>
    <s v="Perth, WA"/>
    <s v="Structural Engineering Services"/>
    <x v="6"/>
    <n v="245.4375"/>
    <s v="Elliot Panizza - Senior Structural Engineer Level 2"/>
  </r>
  <r>
    <x v="13"/>
    <s v="Perth, WA"/>
    <s v="Structural Engineering Services"/>
    <x v="2"/>
    <n v="303.1875"/>
    <s v="John Clancy - Principal Civil &amp; Structural Engineer"/>
  </r>
  <r>
    <x v="13"/>
    <s v="Perth, WA"/>
    <s v="Structural Engineering Services"/>
    <x v="4"/>
    <n v="303.1875"/>
    <s v="Chris Samson - Principal Structural Engineer"/>
  </r>
  <r>
    <x v="13"/>
    <s v="Perth, WA"/>
    <s v="Structural Engineering Services"/>
    <x v="4"/>
    <n v="327.25"/>
    <s v="Robert Melis - Senior Principal Structural Engineer"/>
  </r>
  <r>
    <x v="14"/>
    <s v="Perth Metro"/>
    <s v="Structural Engineering"/>
    <x v="1"/>
    <n v="430"/>
    <s v="Principal Director, Section Director"/>
  </r>
  <r>
    <x v="14"/>
    <s v="Perth Metro"/>
    <s v="Structural Engineering"/>
    <x v="2"/>
    <n v="345"/>
    <s v="Director, Technical Director"/>
  </r>
  <r>
    <x v="14"/>
    <s v="Perth Metro"/>
    <s v="Structural Engineering"/>
    <x v="3"/>
    <n v="305"/>
    <s v="Associate Director, Senior Project Manager, Executive, Principal Professional, Design Manager"/>
  </r>
  <r>
    <x v="14"/>
    <s v="Perth Metro"/>
    <s v="Structural Engineering"/>
    <x v="5"/>
    <n v="245"/>
    <s v="Associate, Project Manager"/>
  </r>
  <r>
    <x v="14"/>
    <s v="Perth Metro"/>
    <s v="Structural Engineering"/>
    <x v="6"/>
    <n v="215"/>
    <s v="Senior Engineer, Senior Professional"/>
  </r>
  <r>
    <x v="14"/>
    <s v="Perth Metro"/>
    <s v="Structural Engineering"/>
    <x v="7"/>
    <n v="175"/>
    <s v="Engineer, Professional"/>
  </r>
  <r>
    <x v="14"/>
    <s v="Perth Metro"/>
    <s v="Structural Engineering"/>
    <x v="11"/>
    <n v="145"/>
    <s v="Graduate Engineer, Graduate Professional"/>
  </r>
  <r>
    <x v="14"/>
    <s v="Perth Metro"/>
    <s v="Structural Engineering"/>
    <x v="8"/>
    <n v="215"/>
    <s v="BIM Leader, Snr BIM Coord, Snr BIM Tech, Snr Designer, Snr Tech Off, Snr Draftsperson"/>
  </r>
  <r>
    <x v="14"/>
    <s v="Perth Metro"/>
    <s v="Structural Engineering"/>
    <x v="9"/>
    <n v="185"/>
    <s v="Project BIM Technician, BIM Coordinator, Designer, Modeller"/>
  </r>
  <r>
    <x v="14"/>
    <s v="Perth Metro"/>
    <s v="Structural Engineering"/>
    <x v="10"/>
    <n v="145"/>
    <s v="BIM Technician, Draftsperson, BIM Admin, Intern"/>
  </r>
  <r>
    <x v="14"/>
    <s v="Phillipines"/>
    <s v="Structural Engineering"/>
    <x v="8"/>
    <n v="110"/>
    <s v="BIM Leader, Snr BIM Coord, Snr BIM Tech, Snr Designer, Snr Tech Off, Snr Draftsperson"/>
  </r>
  <r>
    <x v="14"/>
    <s v="Phillipines"/>
    <s v="Structural Engineering"/>
    <x v="9"/>
    <n v="95"/>
    <s v="Project BIM Technician, BIM Coordinator, Designer, Modeller"/>
  </r>
  <r>
    <x v="14"/>
    <s v="Phillipines"/>
    <s v="Structural Engineering"/>
    <x v="10"/>
    <n v="75"/>
    <s v="BIM Technician, Draftsperson, BIM Admin, Intern"/>
  </r>
  <r>
    <x v="15"/>
    <s v="Perth Metro"/>
    <s v="STRUCTURAL ENGINEERING"/>
    <x v="1"/>
    <n v="459.79999999999995"/>
    <s v="Brian Loughlin"/>
  </r>
  <r>
    <x v="15"/>
    <s v="Perth Metro"/>
    <s v="STRUCTURAL ENGINEERING"/>
    <x v="5"/>
    <n v="303.05"/>
    <s v="Corry Bennett"/>
  </r>
  <r>
    <x v="15"/>
    <s v="Perth Metro"/>
    <s v="STRUCTURAL ENGINEERING"/>
    <x v="8"/>
    <n v="240.35"/>
    <s v="Ray Sisson"/>
  </r>
  <r>
    <x v="15"/>
    <s v="Perth Metro"/>
    <s v="STRUCTURAL ENGINEERING"/>
    <x v="6"/>
    <n v="282.14999999999998"/>
    <s v="Eleanor Robson"/>
  </r>
  <r>
    <x v="15"/>
    <s v="Perth Metro"/>
    <s v="STRUCTURAL DRAFTING"/>
    <x v="9"/>
    <n v="271.7"/>
    <s v="Paudie O'Sullivan"/>
  </r>
  <r>
    <x v="15"/>
    <s v="BRISBANE"/>
    <s v="STRUCTURAL ENGINEERING"/>
    <x v="2"/>
    <n v="376.2"/>
    <s v="Damon Kambouris"/>
  </r>
  <r>
    <x v="15"/>
    <s v="BRISBANE"/>
    <s v="STRUCTURAL ENGINEERING"/>
    <x v="4"/>
    <n v="376.2"/>
    <s v="Darryl Feodoroff"/>
  </r>
  <r>
    <x v="15"/>
    <s v="DARWIN"/>
    <s v="STRUCTURAL ENGINEERING"/>
    <x v="3"/>
    <n v="323.95"/>
    <s v="Elliott Avishai"/>
  </r>
  <r>
    <x v="15"/>
    <s v="Perth Metro"/>
    <s v="STRUCTURAL DRAFTING"/>
    <x v="10"/>
    <n v="182.875"/>
    <s v="Sabrina Kikuchi"/>
  </r>
  <r>
    <x v="15"/>
    <s v="Perth Metro"/>
    <s v="STRUCTURAL ENGINEERING"/>
    <x v="11"/>
    <n v="167.2"/>
    <s v="Wikum Gunawardana"/>
  </r>
  <r>
    <x v="16"/>
    <s v="Victoria"/>
    <s v="Building Structures"/>
    <x v="4"/>
    <n v="210"/>
    <m/>
  </r>
  <r>
    <x v="16"/>
    <s v="Victoria"/>
    <s v="Building Structures"/>
    <x v="6"/>
    <n v="190"/>
    <m/>
  </r>
  <r>
    <x v="16"/>
    <s v="Busselton"/>
    <s v="Building Structures"/>
    <x v="6"/>
    <n v="190"/>
    <m/>
  </r>
  <r>
    <x v="16"/>
    <s v="Perth Metro"/>
    <s v="Building Structures"/>
    <x v="5"/>
    <n v="180"/>
    <m/>
  </r>
  <r>
    <x v="16"/>
    <s v="Victoria"/>
    <s v="Retaining Structures"/>
    <x v="4"/>
    <n v="210"/>
    <m/>
  </r>
  <r>
    <x v="16"/>
    <s v="Victoria"/>
    <s v="Retaining Structures"/>
    <x v="6"/>
    <n v="190"/>
    <m/>
  </r>
  <r>
    <x v="16"/>
    <s v="Busselton"/>
    <s v="Retaining Structures"/>
    <x v="6"/>
    <n v="190"/>
    <m/>
  </r>
  <r>
    <x v="16"/>
    <s v="Perth Metro"/>
    <s v="Retaining Structures"/>
    <x v="5"/>
    <n v="180"/>
    <m/>
  </r>
  <r>
    <x v="16"/>
    <s v="Victoria"/>
    <s v="Façade Engineering, including glass cladding and aluminum cladding"/>
    <x v="4"/>
    <n v="210"/>
    <m/>
  </r>
  <r>
    <x v="16"/>
    <s v="Victoria"/>
    <s v="Façade Engineering, including glass cladding and aluminum cladding"/>
    <x v="6"/>
    <n v="190"/>
    <m/>
  </r>
  <r>
    <x v="16"/>
    <s v="Perth Metro"/>
    <s v="Façade Engineering, including glass cladding and aluminum cladding"/>
    <x v="5"/>
    <n v="180"/>
    <m/>
  </r>
  <r>
    <x v="17"/>
    <s v="Perth, WA"/>
    <s v="Structural Engineering"/>
    <x v="1"/>
    <n v="396"/>
    <s v="Director"/>
  </r>
  <r>
    <x v="17"/>
    <s v="Perth, WA"/>
    <s v="Structural Engineering"/>
    <x v="2"/>
    <n v="374"/>
    <s v="Business Leader / Group Leader (Non-Director)"/>
  </r>
  <r>
    <x v="17"/>
    <s v="Perth, WA"/>
    <s v="Structural Engineering"/>
    <x v="3"/>
    <n v="341"/>
    <s v="Associate Director"/>
  </r>
  <r>
    <x v="17"/>
    <s v="Perth, WA"/>
    <s v="Structural Engineering"/>
    <x v="4"/>
    <n v="319"/>
    <s v="Principal"/>
  </r>
  <r>
    <x v="17"/>
    <s v="Perth, WA"/>
    <s v="Structural Engineering"/>
    <x v="5"/>
    <n v="286"/>
    <s v="Associate"/>
  </r>
  <r>
    <x v="17"/>
    <s v="Perth, WA"/>
    <s v="Structural Engineering"/>
    <x v="8"/>
    <n v="264"/>
    <s v="Project Technical lead (Non-Associate or above)"/>
  </r>
  <r>
    <x v="17"/>
    <s v="Perth, WA"/>
    <s v="Structural Engineering"/>
    <x v="6"/>
    <n v="242"/>
    <s v="Senior Engineer / Senior Designer / BIM Lead"/>
  </r>
  <r>
    <x v="17"/>
    <s v="Perth, WA"/>
    <s v="Structural Engineering"/>
    <x v="9"/>
    <n v="209"/>
    <s v="Designer / Engineer"/>
  </r>
  <r>
    <x v="17"/>
    <s v="Perth, WA"/>
    <s v="Structural Engineering"/>
    <x v="10"/>
    <n v="165"/>
    <s v="Drafter / BIM Modeller"/>
  </r>
  <r>
    <x v="17"/>
    <s v="Perth, WA"/>
    <s v="Structural Engineering"/>
    <x v="11"/>
    <n v="132"/>
    <s v="Graduate"/>
  </r>
  <r>
    <x v="18"/>
    <s v="Perth Metro"/>
    <s v="Full service structural engineering services; conceptual design, design development, remedial/repair inspections, structural condition reports, site soil classification, detailed design etc"/>
    <x v="1"/>
    <n v="330"/>
    <s v="Upon request only"/>
  </r>
  <r>
    <x v="18"/>
    <s v="Perth Metro"/>
    <s v="Full service structural engineering services; conceptual design, design development, remedial/repair inspections, structural condition reports, site soil classification, detailed design etc"/>
    <x v="2"/>
    <n v="198.00000000000003"/>
    <s v="Design Manager"/>
  </r>
  <r>
    <x v="18"/>
    <s v="Perth Metro"/>
    <s v="Full service structural engineering services; conceptual design, design development, remedial/repair inspections, structural condition reports, site soil classification, detailed design etc"/>
    <x v="2"/>
    <n v="220.00000000000003"/>
    <s v="Lead Engineer"/>
  </r>
  <r>
    <x v="18"/>
    <s v="Perth Metro"/>
    <s v="Full service structural engineering services; conceptual design, design development, remedial/repair inspections, structural condition reports, site soil classification, detailed design etc"/>
    <x v="8"/>
    <n v="192.50000000000003"/>
    <s v="Senior Engineer"/>
  </r>
  <r>
    <x v="18"/>
    <s v="Perth Metro"/>
    <s v="Full service structural engineering services; conceptual design, design development, remedial/repair inspections, structural condition reports, site soil classification, detailed design etc"/>
    <x v="8"/>
    <n v="165"/>
    <s v="Engineer"/>
  </r>
  <r>
    <x v="18"/>
    <s v="Perth Metro"/>
    <s v="Full service structural engineering services; conceptual design, design development, remedial/repair inspections, structural condition reports, site soil classification, detailed design etc"/>
    <x v="2"/>
    <n v="170.5"/>
    <s v="Lead Designer"/>
  </r>
  <r>
    <x v="18"/>
    <s v="Perth Metro"/>
    <s v="Full service structural engineering services; conceptual design, design development, remedial/repair inspections, structural condition reports, site soil classification, detailed design etc"/>
    <x v="10"/>
    <n v="154"/>
    <s v="Senior Designer"/>
  </r>
  <r>
    <x v="18"/>
    <s v="Perth Metro"/>
    <s v="Full service structural engineering services; conceptual design, design development, remedial/repair inspections, structural condition reports, site soil classification, detailed design etc"/>
    <x v="10"/>
    <n v="132"/>
    <s v="Designer"/>
  </r>
  <r>
    <x v="19"/>
    <s v="Western Australia"/>
    <s v="Façade Engineering Consulting"/>
    <x v="1"/>
    <n v="357.5"/>
    <m/>
  </r>
  <r>
    <x v="19"/>
    <s v="Western Australia"/>
    <s v="Façade Engineering Consulting"/>
    <x v="5"/>
    <n v="275"/>
    <m/>
  </r>
  <r>
    <x v="19"/>
    <s v="Western Australia"/>
    <s v="Façade Engineering Consulting"/>
    <x v="5"/>
    <n v="275"/>
    <m/>
  </r>
  <r>
    <x v="19"/>
    <s v="Western Australia"/>
    <s v="Façade Engineering Consulting"/>
    <x v="5"/>
    <n v="275"/>
    <m/>
  </r>
  <r>
    <x v="19"/>
    <s v="Western Australia"/>
    <s v="Façade Engineering Consulting"/>
    <x v="8"/>
    <n v="258.5"/>
    <m/>
  </r>
  <r>
    <x v="19"/>
    <s v="Western Australia"/>
    <s v="Façade Engineering Consulting"/>
    <x v="8"/>
    <n v="258.5"/>
    <m/>
  </r>
  <r>
    <x v="19"/>
    <s v="Western Australia"/>
    <s v="Façade Engineering Consulting"/>
    <x v="11"/>
    <n v="155"/>
    <m/>
  </r>
  <r>
    <x v="19"/>
    <s v="Western Australia"/>
    <s v="Façade Engineering Consulting"/>
    <x v="9"/>
    <n v="195"/>
    <m/>
  </r>
  <r>
    <x v="20"/>
    <s v="Perth Metro"/>
    <s v="Structural Engineering"/>
    <x v="1"/>
    <n v="308"/>
    <s v="KBR does not have standard corporate hourly rates. Sell rates are determined on a contract by contract basis. The &quot;Corporate Hourly Rate&quot; provided has been determined by benchmarking similar projects."/>
  </r>
  <r>
    <x v="20"/>
    <s v="Perth Metro"/>
    <s v="Structural Engineering"/>
    <x v="4"/>
    <n v="264"/>
    <s v="KBR does not have standard corporate hourly rates. Sell rates are determined on a contract by contract basis. The &quot;Corporate Hourly Rate&quot; provided has been determined by benchmarking similar projects."/>
  </r>
  <r>
    <x v="20"/>
    <s v="Perth Metro"/>
    <s v="Structural Engineering"/>
    <x v="6"/>
    <n v="242.00000000000003"/>
    <s v="KBR does not have standard corporate hourly rates. Sell rates are determined on a contract by contract basis. The &quot;Corporate Hourly Rate&quot; provided has been determined by benchmarking similar projects."/>
  </r>
  <r>
    <x v="20"/>
    <s v="Perth Metro"/>
    <s v="Structural Engineering"/>
    <x v="8"/>
    <n v="187.00000000000003"/>
    <s v="KBR does not have standard corporate hourly rates. Sell rates are determined on a contract by contract basis. The &quot;Corporate Hourly Rate&quot; provided has been determined by benchmarking similar projects."/>
  </r>
  <r>
    <x v="20"/>
    <s v="Perth Metro"/>
    <s v="Structural Engineering"/>
    <x v="10"/>
    <n v="176"/>
    <s v="KBR does not have standard corporate hourly rates. Sell rates are determined on a contract by contract basis. The &quot;Corporate Hourly Rate&quot; provided has been determined by benchmarking similar projects."/>
  </r>
  <r>
    <x v="20"/>
    <s v="Perth Metro"/>
    <s v="Structural Engineering"/>
    <x v="11"/>
    <n v="154"/>
    <s v="KBR does not have standard corporate hourly rates. Sell rates are determined on a contract by contract basis. The &quot;Corporate Hourly Rate&quot; provided has been determined by benchmarking similar projects."/>
  </r>
  <r>
    <x v="21"/>
    <s v="Western Australia"/>
    <s v="Structural Engineering"/>
    <x v="0"/>
    <n v="330"/>
    <m/>
  </r>
  <r>
    <x v="21"/>
    <s v="Western Australia"/>
    <s v="Structural Engineering"/>
    <x v="4"/>
    <n v="330"/>
    <m/>
  </r>
  <r>
    <x v="21"/>
    <s v="Western Australia"/>
    <s v="Structural Engineering"/>
    <x v="6"/>
    <n v="275"/>
    <m/>
  </r>
  <r>
    <x v="21"/>
    <s v="Western Australia"/>
    <s v="Structural Engineering"/>
    <x v="10"/>
    <n v="187"/>
    <m/>
  </r>
  <r>
    <x v="22"/>
    <s v="Perth Metro"/>
    <s v="Structural - Buildings/Facades"/>
    <x v="1"/>
    <n v="385"/>
    <m/>
  </r>
  <r>
    <x v="22"/>
    <s v="Perth Metro"/>
    <s v="Structural - Buildings/Facades"/>
    <x v="2"/>
    <n v="315"/>
    <m/>
  </r>
  <r>
    <x v="22"/>
    <s v="Perth Metro"/>
    <s v="Structural - Buildings/Facades"/>
    <x v="4"/>
    <n v="315"/>
    <m/>
  </r>
  <r>
    <x v="22"/>
    <s v="Perth Metro"/>
    <s v="Structural - Buildings/Facades"/>
    <x v="5"/>
    <n v="285"/>
    <m/>
  </r>
  <r>
    <x v="22"/>
    <s v="Perth Metro"/>
    <s v="Structural - Buildings/Facades"/>
    <x v="6"/>
    <n v="220"/>
    <m/>
  </r>
  <r>
    <x v="22"/>
    <s v="Perth Metro"/>
    <s v="Structural - Buildings/Facades"/>
    <x v="8"/>
    <n v="185"/>
    <m/>
  </r>
  <r>
    <x v="22"/>
    <s v="Perth Metro"/>
    <s v="Structural - Buildings/Facades"/>
    <x v="9"/>
    <n v="149"/>
    <m/>
  </r>
  <r>
    <x v="22"/>
    <s v="Perth Metro"/>
    <s v="Structural - Buildings/Facades"/>
    <x v="10"/>
    <n v="149"/>
    <m/>
  </r>
  <r>
    <x v="22"/>
    <s v="Perth Metro"/>
    <s v="Structural - Buildings/Facades"/>
    <x v="11"/>
    <n v="149"/>
    <m/>
  </r>
  <r>
    <x v="23"/>
    <s v="Melbourne, VIC"/>
    <s v="Structural Design"/>
    <x v="6"/>
    <n v="275"/>
    <s v="Luke Turner"/>
  </r>
  <r>
    <x v="23"/>
    <s v="Adelaide, SA"/>
    <s v="Structural Design "/>
    <x v="6"/>
    <n v="275"/>
    <s v="James Hallahan"/>
  </r>
  <r>
    <x v="23"/>
    <s v="Sydney, NSW"/>
    <s v="Structural Design Lead"/>
    <x v="5"/>
    <n v="285"/>
    <s v="Matthew Christopolous"/>
  </r>
  <r>
    <x v="23"/>
    <s v="Sydney, NSW"/>
    <s v="Structural Design Lead"/>
    <x v="3"/>
    <n v="335"/>
    <s v="Johann Human"/>
  </r>
  <r>
    <x v="23"/>
    <s v="Melbourne, VIC"/>
    <s v="Structural Design Lead"/>
    <x v="1"/>
    <n v="383"/>
    <s v="Nathan Dickson"/>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Brisbane Metro"/>
    <s v="Vertical Transportation"/>
    <x v="0"/>
    <n v="339.625"/>
    <s v="AECOM Associate Director level - Wayne Blair"/>
  </r>
  <r>
    <x v="0"/>
    <s v="Perth Metro"/>
    <s v="Vertical Transportation"/>
    <x v="1"/>
    <n v="219.45"/>
    <s v="AECOM Senior Engineer level"/>
  </r>
  <r>
    <x v="1"/>
    <s v="Perth Metro "/>
    <s v="Vertical Tranportation "/>
    <x v="2"/>
    <n v="270"/>
    <m/>
  </r>
  <r>
    <x v="1"/>
    <s v="Perth Metro "/>
    <s v="Vertical Tranportation "/>
    <x v="0"/>
    <n v="245"/>
    <m/>
  </r>
  <r>
    <x v="1"/>
    <s v="Perth Metro "/>
    <s v="Vertical Tranportation "/>
    <x v="3"/>
    <n v="225"/>
    <m/>
  </r>
  <r>
    <x v="1"/>
    <s v="Perth Metro "/>
    <s v="Vertical Tranportation "/>
    <x v="1"/>
    <n v="200"/>
    <m/>
  </r>
  <r>
    <x v="1"/>
    <s v="Perth Metro "/>
    <s v="Vertical Tranportation (Level - Project Engineer not Specialist)"/>
    <x v="4"/>
    <n v="180"/>
    <m/>
  </r>
  <r>
    <x v="1"/>
    <s v="Perth Metro "/>
    <s v="Vertical Tranportation "/>
    <x v="5"/>
    <n v="170"/>
    <m/>
  </r>
  <r>
    <x v="1"/>
    <s v="Perth Metro "/>
    <s v="Vertical Tranportation "/>
    <x v="6"/>
    <n v="150"/>
    <m/>
  </r>
  <r>
    <x v="1"/>
    <s v="Perth Metro "/>
    <s v="Administration "/>
    <x v="7"/>
    <n v="150"/>
    <m/>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8"/>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2"/>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9"/>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0"/>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0"/>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3"/>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4"/>
    <n v="23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7"/>
    <n v="25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6"/>
    <n v="20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5"/>
    <n v="180"/>
    <s v="Rates agreed with other clients vary by project and are commercial in confidence so will not be provided."/>
  </r>
  <r>
    <x v="3"/>
    <s v="All"/>
    <s v="Vertical Transportation"/>
    <x v="2"/>
    <n v="385"/>
    <s v="Director"/>
  </r>
  <r>
    <x v="3"/>
    <s v="All"/>
    <s v="Vertical Transportation"/>
    <x v="10"/>
    <n v="363"/>
    <s v="Principal (L9)"/>
  </r>
  <r>
    <x v="3"/>
    <s v="All"/>
    <s v="Vertical Transportation"/>
    <x v="3"/>
    <n v="341"/>
    <s v="Associate (L8)"/>
  </r>
  <r>
    <x v="3"/>
    <s v="All"/>
    <s v="Vertical Transportation"/>
    <x v="4"/>
    <n v="308"/>
    <s v="Lead Engineer / Consultant / Manager (L7)"/>
  </r>
  <r>
    <x v="3"/>
    <s v="All"/>
    <s v="Vertical Transportation"/>
    <x v="1"/>
    <n v="264"/>
    <s v="Senior Engineer / Consultant / Manager / Draftsperson (L6)"/>
  </r>
  <r>
    <x v="3"/>
    <s v="All"/>
    <s v="Vertical Transportation"/>
    <x v="7"/>
    <n v="231"/>
    <s v="Engineer (L5)"/>
  </r>
  <r>
    <x v="3"/>
    <s v="All"/>
    <s v="Vertical Transportation"/>
    <x v="7"/>
    <n v="198"/>
    <s v="Engineer (L4) / Draftsperson"/>
  </r>
  <r>
    <x v="3"/>
    <s v="All"/>
    <s v="Vertical Transportation"/>
    <x v="5"/>
    <n v="187"/>
    <s v="Graduate (L3)"/>
  </r>
  <r>
    <x v="4"/>
    <s v="Perth, WA"/>
    <s v="Vertical Transportation"/>
    <x v="2"/>
    <n v="396"/>
    <s v="Director"/>
  </r>
  <r>
    <x v="4"/>
    <s v="Perth, WA"/>
    <s v="Vertical Transportation"/>
    <x v="9"/>
    <n v="374"/>
    <s v="Business Leader / Group Leader (Non-Director)"/>
  </r>
  <r>
    <x v="4"/>
    <s v="Perth, WA"/>
    <s v="Vertical Transportation"/>
    <x v="0"/>
    <n v="341"/>
    <s v="Associate Director"/>
  </r>
  <r>
    <x v="4"/>
    <s v="Perth, WA"/>
    <s v="Vertical Transportation"/>
    <x v="10"/>
    <n v="319"/>
    <s v="Principal"/>
  </r>
  <r>
    <x v="4"/>
    <s v="Perth, WA"/>
    <s v="Vertical Transportation"/>
    <x v="3"/>
    <n v="286"/>
    <s v="Associate"/>
  </r>
  <r>
    <x v="4"/>
    <s v="Perth, WA"/>
    <s v="Vertical Transportation"/>
    <x v="4"/>
    <n v="264"/>
    <s v="Project Technical lead (Non-Associate or above)"/>
  </r>
  <r>
    <x v="4"/>
    <s v="Perth, WA"/>
    <s v="Vertical Transportation"/>
    <x v="1"/>
    <n v="242"/>
    <s v="Senior Engineer / Senior Designer / BIM Lead"/>
  </r>
  <r>
    <x v="4"/>
    <s v="Perth, WA"/>
    <s v="Vertical Transportation"/>
    <x v="7"/>
    <n v="209"/>
    <s v="Designer / Engineer"/>
  </r>
  <r>
    <x v="4"/>
    <s v="Perth, WA"/>
    <s v="Vertical Transportation"/>
    <x v="6"/>
    <n v="165"/>
    <s v="Drafter / BIM Modeller"/>
  </r>
  <r>
    <x v="4"/>
    <s v="Perth, WA"/>
    <s v="Vertical Transportation"/>
    <x v="5"/>
    <n v="132"/>
    <s v="Graduate"/>
  </r>
  <r>
    <x v="5"/>
    <s v="Melbourne Metro"/>
    <s v="Vertical Transportation"/>
    <x v="0"/>
    <n v="230"/>
    <m/>
  </r>
  <r>
    <x v="5"/>
    <s v="Sydney Metro"/>
    <s v="Vertical Transportation"/>
    <x v="0"/>
    <n v="230"/>
    <m/>
  </r>
  <r>
    <x v="5"/>
    <s v="Brisbane Metro"/>
    <s v="Vertical Transportation"/>
    <x v="1"/>
    <n v="167"/>
    <m/>
  </r>
  <r>
    <x v="5"/>
    <s v="Melbourne Metro"/>
    <s v="Vertical Transportation"/>
    <x v="0"/>
    <n v="230"/>
    <m/>
  </r>
  <r>
    <x v="5"/>
    <s v="Sydney Metro"/>
    <s v="Vertical Transportation"/>
    <x v="0"/>
    <n v="230"/>
    <m/>
  </r>
  <r>
    <x v="5"/>
    <s v="Brisbane Metro"/>
    <s v="Vertical Transportation"/>
    <x v="1"/>
    <n v="167"/>
    <m/>
  </r>
  <r>
    <x v="6"/>
    <s v="Perth, WA"/>
    <s v="Vertical Transportation"/>
    <x v="2"/>
    <n v="285"/>
    <m/>
  </r>
  <r>
    <x v="6"/>
    <s v="Perth, WA"/>
    <s v="Vertical Transportation"/>
    <x v="3"/>
    <n v="245"/>
    <m/>
  </r>
  <r>
    <x v="6"/>
    <s v="Perth, WA"/>
    <s v="Vertical Transportation"/>
    <x v="10"/>
    <n v="239"/>
    <m/>
  </r>
  <r>
    <x v="6"/>
    <s v="Perth, WA"/>
    <s v="Vertical Transportation"/>
    <x v="1"/>
    <n v="234"/>
    <m/>
  </r>
  <r>
    <x v="6"/>
    <s v="Perth, WA"/>
    <s v="Vertical Transportation"/>
    <x v="7"/>
    <n v="192"/>
    <m/>
  </r>
  <r>
    <x v="6"/>
    <s v="Perth, WA"/>
    <s v="Vertical Transportation"/>
    <x v="5"/>
    <n v="187"/>
    <m/>
  </r>
  <r>
    <x v="6"/>
    <s v="Perth, WA"/>
    <s v="Vertical Transportation"/>
    <x v="6"/>
    <n v="159"/>
    <m/>
  </r>
  <r>
    <x v="7"/>
    <s v="Australia"/>
    <s v="Vertical Transportation"/>
    <x v="8"/>
    <n v="462.00000000000006"/>
    <m/>
  </r>
  <r>
    <x v="7"/>
    <s v="Australia"/>
    <s v="Vertical Transportation"/>
    <x v="2"/>
    <n v="396.00000000000006"/>
    <m/>
  </r>
  <r>
    <x v="7"/>
    <s v="Australia"/>
    <s v="Vertical Transportation"/>
    <x v="9"/>
    <n v="352"/>
    <m/>
  </r>
  <r>
    <x v="7"/>
    <s v="Australia"/>
    <s v="Vertical Transportation"/>
    <x v="0"/>
    <n v="308"/>
    <m/>
  </r>
  <r>
    <x v="7"/>
    <s v="Australia"/>
    <s v="Vertical Transportation"/>
    <x v="10"/>
    <n v="275"/>
    <m/>
  </r>
  <r>
    <x v="7"/>
    <s v="Australia"/>
    <s v="Vertical Transportation"/>
    <x v="3"/>
    <n v="258.5"/>
    <m/>
  </r>
  <r>
    <x v="7"/>
    <s v="Australia"/>
    <s v="Vertical Transportation"/>
    <x v="1"/>
    <n v="236.50000000000003"/>
    <m/>
  </r>
  <r>
    <x v="7"/>
    <s v="Australia"/>
    <s v="Vertical Transportation"/>
    <x v="11"/>
    <n v="236.50000000000003"/>
    <m/>
  </r>
  <r>
    <x v="7"/>
    <s v="Australia"/>
    <s v="Vertical Transportation"/>
    <x v="4"/>
    <n v="275"/>
    <m/>
  </r>
  <r>
    <x v="7"/>
    <s v="Australia"/>
    <s v="Vertical Transportation"/>
    <x v="7"/>
    <n v="253.00000000000003"/>
    <m/>
  </r>
  <r>
    <x v="7"/>
    <s v="Australia"/>
    <s v="Vertical Transportation"/>
    <x v="6"/>
    <n v="220.00000000000003"/>
    <m/>
  </r>
  <r>
    <x v="7"/>
    <s v="Australia"/>
    <s v="Vertical Transportation"/>
    <x v="5"/>
    <n v="187.00000000000003"/>
    <m/>
  </r>
  <r>
    <x v="8"/>
    <s v="Sydney, NSW"/>
    <s v="Vertical Transport Engineering"/>
    <x v="10"/>
    <n v="385"/>
    <s v="Michael Ritchie"/>
  </r>
  <r>
    <x v="8"/>
    <s v="Sydney, NSW"/>
    <s v="Vertical Transport Engineering"/>
    <x v="1"/>
    <n v="297"/>
    <s v="Simon Siu"/>
  </r>
  <r>
    <x v="9"/>
    <s v="WA"/>
    <s v="Vertical Transportation"/>
    <x v="2"/>
    <n v="396"/>
    <s v="Hourly rate has been discounted in standard rates column for all levels"/>
  </r>
  <r>
    <x v="9"/>
    <s v="WA"/>
    <s v="Vertical Transportation"/>
    <x v="0"/>
    <n v="396"/>
    <m/>
  </r>
  <r>
    <x v="9"/>
    <s v="WA"/>
    <s v="Vertical Transportation"/>
    <x v="3"/>
    <n v="297"/>
    <m/>
  </r>
  <r>
    <x v="9"/>
    <s v="WA"/>
    <s v="Vertical Transportation"/>
    <x v="1"/>
    <n v="264"/>
    <m/>
  </r>
  <r>
    <x v="9"/>
    <s v="WA"/>
    <s v="Vertical Transportation"/>
    <x v="4"/>
    <n v="220"/>
    <m/>
  </r>
  <r>
    <x v="9"/>
    <s v="WA"/>
    <s v="Vertical Transportation"/>
    <x v="5"/>
    <n v="214.5"/>
    <m/>
  </r>
  <r>
    <x v="9"/>
    <s v="WA"/>
    <s v="Vertical Transportation"/>
    <x v="6"/>
    <n v="225.5"/>
    <m/>
  </r>
  <r>
    <x v="10"/>
    <s v="Sydney, NSW"/>
    <s v="Vertical Transportation Design Lead"/>
    <x v="3"/>
    <n v="285"/>
    <s v="Brendan Byrne"/>
  </r>
  <r>
    <x v="10"/>
    <s v="Melbourne, VIC"/>
    <s v="Vertical Transportation Design Lead"/>
    <x v="3"/>
    <n v="285"/>
    <s v="Fernando Echeverria"/>
  </r>
  <r>
    <x v="10"/>
    <s v="Melbourne, VIC"/>
    <s v="Vertical Transportation Design Lead"/>
    <x v="0"/>
    <n v="335"/>
    <s v="John Carroll"/>
  </r>
  <r>
    <x v="10"/>
    <s v="Sydney, NSW"/>
    <s v="Vertical Transportation Design Lead"/>
    <x v="0"/>
    <n v="335"/>
    <s v="Ian Hanna"/>
  </r>
  <r>
    <x v="10"/>
    <s v="Brisbane, QLD"/>
    <s v="Vertical Transportation Design Lead"/>
    <x v="2"/>
    <n v="383"/>
    <s v="Colin Wilson"/>
  </r>
  <r>
    <x v="11"/>
    <s v="National"/>
    <s v="Vertical Transportation"/>
    <x v="10"/>
    <n v="264"/>
    <s v="KBR does not have standard corporate hourly rates. Sell rates are determined on a contract by contract basis. The &quot;Corporate Hourly Rate&quot; provided has been determined by benchmarking similar projects."/>
  </r>
  <r>
    <x v="11"/>
    <s v="Perth Metro"/>
    <s v="Vertical Transportation"/>
    <x v="4"/>
    <n v="187.00000000000003"/>
    <s v="KBR does not have standard corporate hourly rates. Sell rates are determined on a contract by contract basis. The &quot;Corporate Hourly Rate&quot; provided has been determined by benchmarking similar projects."/>
  </r>
  <r>
    <x v="11"/>
    <s v="Perth Metro"/>
    <s v="Vertical Transportation"/>
    <x v="5"/>
    <n v="154"/>
    <s v="KBR does not have standard corporate hourly rates. Sell rates are determined on a contract by contract basis. The &quot;Corporate Hourly Rate&quot; provided has been determined by benchmarking similar project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Perth Metro"/>
    <s v="Building Design (All Appendix 9)"/>
    <x v="0"/>
    <n v="470.25"/>
    <s v="AECOM Industry Director level"/>
  </r>
  <r>
    <x v="0"/>
    <s v="Perth Metro"/>
    <s v="Building Design (All Appendix 9)"/>
    <x v="1"/>
    <n v="370.97500000000002"/>
    <s v="AECOM Technical Director level"/>
  </r>
  <r>
    <x v="0"/>
    <s v="Perth Metro"/>
    <s v="Building Design (All Appendix 9)"/>
    <x v="2"/>
    <n v="339.625"/>
    <s v="AECOM Associate Director level"/>
  </r>
  <r>
    <x v="0"/>
    <s v="Perth Metro"/>
    <s v="Building Design (All Appendix 9)"/>
    <x v="3"/>
    <n v="266.47500000000002"/>
    <s v="AECOM Principal level"/>
  </r>
  <r>
    <x v="0"/>
    <s v="Perth Metro"/>
    <s v="Building Design (All Appendix 9)"/>
    <x v="4"/>
    <n v="219.45"/>
    <s v="AECOM Senior Engineer level"/>
  </r>
  <r>
    <x v="0"/>
    <s v="Perth Metro"/>
    <s v="Building Design (All Appendix 9)"/>
    <x v="5"/>
    <n v="182.875"/>
    <s v="For this discipline this denotes our &quot;Experienced Engineer&quot;"/>
  </r>
  <r>
    <x v="0"/>
    <s v="Perth Metro"/>
    <s v="Building Design (All Appendix 9)"/>
    <x v="6"/>
    <n v="156.75"/>
    <s v="AECOM Graduate Engineer level"/>
  </r>
  <r>
    <x v="0"/>
    <s v="Perth Metro"/>
    <s v="Building Design (All Appendix 9)"/>
    <x v="5"/>
    <n v="256.02499999999998"/>
    <s v="For this discipline this denotes our &quot;Principal Technical Officer&quot;"/>
  </r>
  <r>
    <x v="0"/>
    <s v="Perth Metro"/>
    <s v="Building Design (All Appendix 9)"/>
    <x v="7"/>
    <n v="203.77500000000001"/>
    <s v="AECOM SeniorTechnical Officer"/>
  </r>
  <r>
    <x v="0"/>
    <s v="Perth Metro"/>
    <s v="Building Design (All Appendix 9)"/>
    <x v="8"/>
    <n v="161.97499999999999"/>
    <s v="AECOM Technical Officer"/>
  </r>
  <r>
    <x v="0"/>
    <s v="India (Overseas design Centre)"/>
    <s v="Building Design (All Appendix 9)"/>
    <x v="1"/>
    <n v="242"/>
    <s v="AECOM Technical Director level. These rates are for our overseas documentation centre in India. Specialists within India would require submission of a seperate rate should be required."/>
  </r>
  <r>
    <x v="0"/>
    <s v="India (Overseas design Centre)"/>
    <s v="Building Design (All Appendix 9)"/>
    <x v="2"/>
    <n v="176"/>
    <s v="AECOM Associate Director level.  These rates are for our overseas documentation centre in India. Specialists within India would require submission of a seperate rate should be required."/>
  </r>
  <r>
    <x v="0"/>
    <s v="India (Overseas design Centre)"/>
    <s v="Building Design (All Appendix 9)"/>
    <x v="3"/>
    <n v="115.5"/>
    <s v="AECOM Associate Director level.  These rates are for our overseas documentation centre in India. Specialists within India would require submission of a seperate rate should be required."/>
  </r>
  <r>
    <x v="0"/>
    <s v="India (Overseas design Centre)"/>
    <s v="Building Design (All Appendix 9)"/>
    <x v="4"/>
    <n v="95"/>
    <s v="AECOM Senior Engineer level.  These rates are for our overseas documentation centre in India. Specialists within India would require submission of a seperate rate should be required."/>
  </r>
  <r>
    <x v="0"/>
    <s v="India (Overseas design Centre)"/>
    <s v="Building Design (All Appendix 9)"/>
    <x v="5"/>
    <n v="80"/>
    <s v="For this discipline this denotes our &quot;Experienced Engineer&quot;.  These rates are for our overseas documentation centre in India. Specialists within India would require submission of a seperate rate should be required."/>
  </r>
  <r>
    <x v="0"/>
    <s v="India (Overseas design Centre)"/>
    <s v="Building Design (All Appendix 9)"/>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Building Design (All Appendix 9)"/>
    <x v="7"/>
    <n v="82.5"/>
    <s v="AECOM SeniorTechnical Officer. These rates are for our overseas documentation centre in India. Specialists within India would require submission of a seperate rate should be required."/>
  </r>
  <r>
    <x v="0"/>
    <s v="India (Overseas design Centre)"/>
    <s v="Building Design (All Appendix 9)"/>
    <x v="8"/>
    <n v="66"/>
    <s v="AECOM Technical Officer. These rates are for our overseas documentation centre in India. Specialists within India would require submission of a seperate rate should be required."/>
  </r>
  <r>
    <x v="1"/>
    <s v="All"/>
    <s v="Building Design"/>
    <x v="1"/>
    <n v="385"/>
    <s v="Director"/>
  </r>
  <r>
    <x v="1"/>
    <s v="All"/>
    <s v="Building Design"/>
    <x v="3"/>
    <n v="363"/>
    <s v="Principal (L9)"/>
  </r>
  <r>
    <x v="1"/>
    <s v="All"/>
    <s v="Building Design"/>
    <x v="9"/>
    <n v="341"/>
    <s v="Associate (L8)"/>
  </r>
  <r>
    <x v="1"/>
    <s v="All"/>
    <s v="Building Design"/>
    <x v="5"/>
    <n v="308"/>
    <s v="Lead Engineer / Consultant / Manager (L7)"/>
  </r>
  <r>
    <x v="1"/>
    <s v="All"/>
    <s v="Building Design"/>
    <x v="4"/>
    <n v="264"/>
    <s v="Senior Engineer / Consultant / Manager / Draftsperson (L6)"/>
  </r>
  <r>
    <x v="1"/>
    <s v="All"/>
    <s v="Building Design"/>
    <x v="7"/>
    <n v="231"/>
    <s v="Engineer (L5)"/>
  </r>
  <r>
    <x v="1"/>
    <s v="All"/>
    <s v="Building Design"/>
    <x v="7"/>
    <n v="198"/>
    <s v="Engineer (L4) / Draftsperson"/>
  </r>
  <r>
    <x v="1"/>
    <s v="All"/>
    <s v="Building Design"/>
    <x v="6"/>
    <n v="187"/>
    <s v="Graduate (L3)"/>
  </r>
  <r>
    <x v="2"/>
    <s v="Pilbara"/>
    <s v="Building Design – minor building works"/>
    <x v="1"/>
    <n v="335"/>
    <s v="Subconsultant"/>
  </r>
  <r>
    <x v="2"/>
    <s v="Perth Metro"/>
    <s v="Building Design – minor building works"/>
    <x v="1"/>
    <n v="335"/>
    <s v="Subconsultant"/>
  </r>
  <r>
    <x v="2"/>
    <s v="Perth Metro"/>
    <s v="Drafting/Technician Services"/>
    <x v="3"/>
    <n v="210"/>
    <m/>
  </r>
  <r>
    <x v="2"/>
    <s v="New Zealand"/>
    <s v="Drafting/Technician Services"/>
    <x v="3"/>
    <n v="210"/>
    <m/>
  </r>
  <r>
    <x v="2"/>
    <s v="New South Wales"/>
    <s v="Drafting/Technician Services"/>
    <x v="9"/>
    <n v="180"/>
    <m/>
  </r>
  <r>
    <x v="2"/>
    <s v="Busselton"/>
    <s v="Drafting/Technician Services"/>
    <x v="4"/>
    <n v="190"/>
    <m/>
  </r>
  <r>
    <x v="3"/>
    <s v="Perth Metro"/>
    <s v="Building Design - Minor Building Works"/>
    <x v="8"/>
    <n v="120"/>
    <m/>
  </r>
  <r>
    <x v="3"/>
    <s v="Perth Metro"/>
    <s v="Building Design - Minor Building Works"/>
    <x v="7"/>
    <n v="140"/>
    <m/>
  </r>
  <r>
    <x v="3"/>
    <s v="Perth Metro, Karratha"/>
    <s v="Building Design - Minor Building Works"/>
    <x v="5"/>
    <n v="170"/>
    <s v="Hourly rates for Karratha excludes travel costs"/>
  </r>
  <r>
    <x v="3"/>
    <s v="Perth Metro, Karratha"/>
    <s v="Building Design - Minor Building Works"/>
    <x v="4"/>
    <n v="200"/>
    <s v="Hourly rates for Karratha excludes travel costs"/>
  </r>
  <r>
    <x v="3"/>
    <s v="Perth Metro, Karratha"/>
    <s v="Building Design - Minor Building Works"/>
    <x v="9"/>
    <n v="230"/>
    <s v="Hourly rates for Karratha excludes travel costs"/>
  </r>
  <r>
    <x v="3"/>
    <s v="Perth Metro, Karratha"/>
    <s v="Building Design - Minor Building Works"/>
    <x v="3"/>
    <n v="265"/>
    <s v="Hourly rates for Karratha excludes travel costs"/>
  </r>
  <r>
    <x v="3"/>
    <s v="Perth Metro, Karratha"/>
    <s v="Building Design - Minor Building Works"/>
    <x v="10"/>
    <n v="265"/>
    <s v="Hourly rates for Karratha excludes travel costs"/>
  </r>
  <r>
    <x v="3"/>
    <s v="Philippines"/>
    <s v="Building Design - Minor Building Works"/>
    <x v="6"/>
    <n v="65"/>
    <m/>
  </r>
  <r>
    <x v="3"/>
    <s v="Perth Metro"/>
    <s v="Drafting/Technician Services"/>
    <x v="8"/>
    <n v="120"/>
    <m/>
  </r>
  <r>
    <x v="3"/>
    <s v="Perth Metro"/>
    <s v="Drafting/Technician Services"/>
    <x v="7"/>
    <n v="140"/>
    <m/>
  </r>
  <r>
    <x v="3"/>
    <s v="Perth Metro, Karratha"/>
    <s v="Drafting/Technician Services"/>
    <x v="5"/>
    <n v="170"/>
    <s v="Hourly rates for Karratha excludes travel costs"/>
  </r>
  <r>
    <x v="3"/>
    <s v="Perth Metro, Karratha"/>
    <s v="Drafting/Technician Services"/>
    <x v="4"/>
    <n v="200"/>
    <s v="Hourly rates for Karratha excludes travel costs"/>
  </r>
  <r>
    <x v="3"/>
    <s v="Perth Metro, Karratha"/>
    <s v="Drafting/Technician Services"/>
    <x v="9"/>
    <n v="230"/>
    <s v="Hourly rates for Karratha excludes travel costs"/>
  </r>
  <r>
    <x v="3"/>
    <s v="Perth Metro, Karratha"/>
    <s v="Drafting/Technician Services"/>
    <x v="3"/>
    <n v="265"/>
    <s v="Hourly rates for Karratha excludes travel costs"/>
  </r>
  <r>
    <x v="3"/>
    <s v="Perth Metro, Karratha"/>
    <s v="Drafting/Technician Services"/>
    <x v="10"/>
    <n v="265"/>
    <s v="Hourly rates for Karratha excludes travel costs"/>
  </r>
  <r>
    <x v="3"/>
    <s v="Philippines"/>
    <s v="Drafting/Technician Services"/>
    <x v="6"/>
    <n v="65"/>
    <m/>
  </r>
  <r>
    <x v="4"/>
    <s v="Perth Metro"/>
    <s v="Building Design"/>
    <x v="0"/>
    <n v="498.30000000000007"/>
    <m/>
  </r>
  <r>
    <x v="4"/>
    <s v="Perth Metro"/>
    <s v="Building Design"/>
    <x v="1"/>
    <n v="403.70000000000005"/>
    <m/>
  </r>
  <r>
    <x v="4"/>
    <s v="Perth Metro"/>
    <s v="Building Design"/>
    <x v="3"/>
    <n v="339.90000000000003"/>
    <m/>
  </r>
  <r>
    <x v="4"/>
    <s v="Perth Metro"/>
    <s v="Building Design"/>
    <x v="9"/>
    <n v="304.70000000000005"/>
    <m/>
  </r>
  <r>
    <x v="4"/>
    <s v="Perth Metro"/>
    <s v="Building Design"/>
    <x v="4"/>
    <n v="261.8"/>
    <m/>
  </r>
  <r>
    <x v="4"/>
    <s v="Perth Metro"/>
    <s v="Building Design"/>
    <x v="5"/>
    <n v="227.70000000000002"/>
    <m/>
  </r>
  <r>
    <x v="4"/>
    <s v="Perth Metro"/>
    <s v="Building Design"/>
    <x v="6"/>
    <n v="193.60000000000002"/>
    <m/>
  </r>
  <r>
    <x v="4"/>
    <s v="Perth Metro"/>
    <s v="Building Design"/>
    <x v="6"/>
    <n v="168.3"/>
    <m/>
  </r>
  <r>
    <x v="4"/>
    <s v="Perth Metro"/>
    <s v="Building Design"/>
    <x v="1"/>
    <n v="343.20000000000005"/>
    <m/>
  </r>
  <r>
    <x v="4"/>
    <s v="Manila, Philippines "/>
    <s v="Building Design"/>
    <x v="10"/>
    <n v="240.9"/>
    <m/>
  </r>
  <r>
    <x v="4"/>
    <s v="Manila, Philippines "/>
    <s v="Building Design"/>
    <x v="2"/>
    <n v="201.3"/>
    <m/>
  </r>
  <r>
    <x v="4"/>
    <s v="Manila, Philippines "/>
    <s v="Building Design"/>
    <x v="5"/>
    <n v="92.4"/>
    <m/>
  </r>
  <r>
    <x v="4"/>
    <s v="Manila, Philippines "/>
    <s v="Building Design"/>
    <x v="6"/>
    <n v="72.599999999999994"/>
    <m/>
  </r>
  <r>
    <x v="4"/>
    <s v="Manila, Philippines "/>
    <s v="Building Design"/>
    <x v="6"/>
    <n v="58.3"/>
    <m/>
  </r>
  <r>
    <x v="5"/>
    <s v="Perth (Metro)"/>
    <s v="Design and Drafting"/>
    <x v="1"/>
    <n v="220"/>
    <s v="Each director has 25+ years "/>
  </r>
  <r>
    <x v="5"/>
    <s v="Perth (Metro)"/>
    <s v="Design and Drafting"/>
    <x v="4"/>
    <n v="192.5"/>
    <s v="Staff with 15+ years experience"/>
  </r>
  <r>
    <x v="5"/>
    <s v="Perth (Metro)"/>
    <s v="Design and Drafting"/>
    <x v="8"/>
    <n v="165"/>
    <m/>
  </r>
  <r>
    <x v="6"/>
    <s v="Perth, WA"/>
    <s v="Building Design services"/>
    <x v="4"/>
    <n v="120.3125"/>
    <s v="Emma Price - Junior Structural Drafter"/>
  </r>
  <r>
    <x v="6"/>
    <s v="Perth, WA"/>
    <s v="Building Design services"/>
    <x v="5"/>
    <n v="202.125"/>
    <s v="Krystal McKenzie - Structural Designer"/>
  </r>
  <r>
    <x v="6"/>
    <s v="Perth, WA"/>
    <s v="Building Design services"/>
    <x v="3"/>
    <n v="235.8125"/>
    <s v="Stuart Carey - Principal Structural Designer"/>
  </r>
  <r>
    <x v="6"/>
    <s v="Perth, WA"/>
    <s v="Building Design services"/>
    <x v="3"/>
    <n v="235.8125"/>
    <s v="Linden Versluis - Principal Structural Designer"/>
  </r>
  <r>
    <x v="6"/>
    <s v="Perth, WA"/>
    <s v="Building Design services"/>
    <x v="3"/>
    <n v="235.8125"/>
    <s v="Richard Phillipsz - Principal Structural Designer"/>
  </r>
  <r>
    <x v="6"/>
    <s v="Perth, WA"/>
    <s v="Building Design services"/>
    <x v="3"/>
    <n v="235.8125"/>
    <s v="Damien Catherine - Principal Structural Designer"/>
  </r>
  <r>
    <x v="6"/>
    <s v="Perth, WA"/>
    <s v="Building Design services"/>
    <x v="4"/>
    <n v="303.1875"/>
    <s v="Matthew Wilton - Principal Project Manager"/>
  </r>
  <r>
    <x v="7"/>
    <s v="Perth "/>
    <s v="Architecture"/>
    <x v="3"/>
    <n v="297"/>
    <m/>
  </r>
  <r>
    <x v="7"/>
    <s v="Bath"/>
    <s v="Architecture"/>
    <x v="9"/>
    <n v="270"/>
    <m/>
  </r>
  <r>
    <x v="7"/>
    <s v="Perth "/>
    <s v="Architecture"/>
    <x v="4"/>
    <n v="247.5"/>
    <m/>
  </r>
  <r>
    <x v="7"/>
    <s v="Perth "/>
    <s v="Drafting"/>
    <x v="7"/>
    <n v="225"/>
    <m/>
  </r>
  <r>
    <x v="7"/>
    <s v="Perth "/>
    <s v="Drafting"/>
    <x v="8"/>
    <n v="202.5"/>
    <m/>
  </r>
  <r>
    <x v="7"/>
    <s v="Perth "/>
    <s v="Architecture"/>
    <x v="6"/>
    <n v="180"/>
    <m/>
  </r>
  <r>
    <x v="8"/>
    <s v="Perth Metro WA"/>
    <s v="Senior Architect (Architectural Design)"/>
    <x v="4"/>
    <n v="330"/>
    <s v="Patrick Giles - Senior Architect | Education Lead"/>
  </r>
  <r>
    <x v="8"/>
    <s v="Melbourne VIC / Brisbane QLD"/>
    <s v="Practice Director (Architectural Design)"/>
    <x v="1"/>
    <n v="495"/>
    <s v="Kavan Applegate (Melbourne)_x000a_Phil Jackson (Brisbane)"/>
  </r>
  <r>
    <x v="8"/>
    <s v="Melbourne VIC"/>
    <s v="Principal of Design (Architectural Design)"/>
    <x v="3"/>
    <n v="385"/>
    <s v="Mel Malik"/>
  </r>
  <r>
    <x v="8"/>
    <s v="Brisbane QLD"/>
    <s v="Associate Director (Architectural Design)"/>
    <x v="2"/>
    <n v="440"/>
    <s v="Craig Blewitt"/>
  </r>
  <r>
    <x v="8"/>
    <s v="Melbourne VIC / Brisbane QLD"/>
    <s v="Senior Associate (Architectural Design)"/>
    <x v="9"/>
    <n v="363"/>
    <s v="David Ash (Melbourne)_x000a_Robert Wallis (Melbourne)_x000a_Dania Mira (Brisbane)_x000a_Paul Hayes (Malebourne)_x000a_Scott Schindel (Brisbane)"/>
  </r>
  <r>
    <x v="8"/>
    <s v="Brisbane QLD"/>
    <s v="Studio Manager (Architectural Design)"/>
    <x v="9"/>
    <n v="363"/>
    <s v="Carlie Rice"/>
  </r>
  <r>
    <x v="8"/>
    <s v="Melbourne VIC / Brisbane QLD"/>
    <s v="Associate (Architectural Design)"/>
    <x v="9"/>
    <n v="341"/>
    <s v="Alexandra Kennedy (Melbourne)_x000a_Joel Lee (Melbourne)_x000a_Patrick Smardon (Melbourne)_x000a_Emma Serraglio (Melbourne)_x000a_Daniel Russell (Brisbane)_x000a_Mike Carter (Associate)"/>
  </r>
  <r>
    <x v="8"/>
    <s v="Brisbane QLD"/>
    <s v="Practice Marketing Lead (Architectural Design/Architectural Interiors/Landscape Design)"/>
    <x v="5"/>
    <n v="330"/>
    <s v="Amanda Jesnoewski "/>
  </r>
  <r>
    <x v="8"/>
    <s v="Brisbane QLD"/>
    <s v="Practice Graphics Lead (Architectural Design/Architectural Interiors/Landscape Design)"/>
    <x v="5"/>
    <n v="330"/>
    <s v="Scott Philips"/>
  </r>
  <r>
    <x v="8"/>
    <s v="Melbourne VIC"/>
    <s v="Sutdio Bid Coordinator (Architectural Design/Architectural Interiors)"/>
    <x v="5"/>
    <n v="176"/>
    <s v="Kelly Franks"/>
  </r>
  <r>
    <x v="8"/>
    <s v="Brisbane QLD"/>
    <s v="Financial Accountant"/>
    <x v="5"/>
    <n v="176"/>
    <s v="Graham Davidson"/>
  </r>
  <r>
    <x v="8"/>
    <s v="Melbourne VIC / Brisbane QLD"/>
    <s v="BIM Manager (Architectural Design/Architectural Interiors)"/>
    <x v="7"/>
    <n v="341"/>
    <s v="Wayne Clarkson (Melbourne)_x000a_Ingy Gamal (Brisbane)"/>
  </r>
  <r>
    <x v="8"/>
    <s v="Melbourne VIC"/>
    <s v="Administration Assistant"/>
    <x v="5"/>
    <n v="154"/>
    <s v="Holly Viola_x000a_Naomi Douglas"/>
  </r>
  <r>
    <x v="8"/>
    <s v="Melbourne VIC / Brisbane QLD"/>
    <s v="Senior Interior Designer"/>
    <x v="4"/>
    <n v="330"/>
    <s v="Yoshino Seki (Brisbane)_x000a_Melissa Petkovski (Melbourne)_x000a_Severina Galvin (Brisbane)_x000a_Sweta Solanki (Brisbane)"/>
  </r>
  <r>
    <x v="8"/>
    <s v="Melbourne VIC / Brisbane QLD"/>
    <s v="Senior Architect (Architectural Design)"/>
    <x v="4"/>
    <n v="330"/>
    <s v="Charmaine 'Ilaiu Talei (Brisbane)_x000a_Kuan Ong (Brisbane)_x000a_Severina Galvin (Brisbane)_x000a_Vaughan Keyburn (Melbourne)"/>
  </r>
  <r>
    <x v="8"/>
    <s v="Melbourne VIC / Brisbane QLD"/>
    <s v="Senior Architectural Technician (Architectural Design/Architectural Interiors Documentation)"/>
    <x v="7"/>
    <n v="330"/>
    <s v="John Coster (Melbourne)_x000a_David Reasbeck (Brisbane)_x000a_Ben Walton (Melbourne)"/>
  </r>
  <r>
    <x v="8"/>
    <s v="Melbourne VIC / Brisbane QLD"/>
    <s v="Architectural Technician (Architectural Design/Architectural Interiors Documentation)"/>
    <x v="7"/>
    <n v="275"/>
    <s v="Gregory Watt (Melbourne)_x000a_Chris McCabe (Brisbane)_x000a_David Carlile (Melbourne)_x000a_Diana Varon (Brisbane)"/>
  </r>
  <r>
    <x v="8"/>
    <s v="Brisbane QLD"/>
    <s v="Administration Support"/>
    <x v="11"/>
    <n v="154"/>
    <s v="Jo Swift"/>
  </r>
  <r>
    <x v="8"/>
    <s v="Melbourne VIC"/>
    <s v="Financial Chartered Accountant"/>
    <x v="9"/>
    <n v="341"/>
    <s v="Keran Swaminathan"/>
  </r>
  <r>
    <x v="8"/>
    <s v="Melbourne VIC"/>
    <s v="Interior Designer"/>
    <x v="5"/>
    <n v="275"/>
    <s v="Stacey Rich_x000a_Colie Leung"/>
  </r>
  <r>
    <x v="8"/>
    <s v="Melbourne VIC / Brisbane QLD"/>
    <s v="Graduate of Architecture (Architectural Design)"/>
    <x v="6"/>
    <n v="198"/>
    <s v="Alicia Todd (Brisbane)_x000a_Gabriel Quezada (Brisbane)_x000a_Shiva Kumar (Brisbane)_x000a_Karl Ho (Brisbane)_x000a_Landy Chua (Melbourne)_x000a_Mark McKinlay (Melbourne)_x000a_Niki Bahrman French (Melbourne)_x000a_Joelle Samaan (Melbourne)"/>
  </r>
  <r>
    <x v="8"/>
    <s v="Melbourne VIC / Brisbane QLD"/>
    <s v="Registered Architect (Architectural Design)"/>
    <x v="5"/>
    <n v="275"/>
    <s v="Carl Chan (Melbourne)_x000a_Jonathon Charan (Melbourne)_x000a_Naomi Denes (Brisbane)"/>
  </r>
  <r>
    <x v="9"/>
    <s v="Esperance "/>
    <s v="Building Design"/>
    <x v="1"/>
    <n v="220"/>
    <s v="Our business model is based on a single hourly rate, where all services are provided at a single averaged hourly rate."/>
  </r>
  <r>
    <x v="9"/>
    <s v="Esperance "/>
    <s v="Drafting / Revit Modelling "/>
    <x v="8"/>
    <n v="220"/>
    <s v="Our business model is based on a single hourly rate, where all services are provided at a single averaged hourly rate."/>
  </r>
  <r>
    <x v="10"/>
    <s v="Perth Metro"/>
    <s v="Structural Engineering"/>
    <x v="1"/>
    <n v="459.79999999999995"/>
    <s v="Brian Loughlin"/>
  </r>
  <r>
    <x v="10"/>
    <s v="Perth Metro"/>
    <s v="Structural Engineering"/>
    <x v="7"/>
    <n v="303.05"/>
    <s v="Corry Bennett"/>
  </r>
  <r>
    <x v="10"/>
    <s v="Perth Metro"/>
    <s v="Structural Engineering"/>
    <x v="5"/>
    <n v="240.35"/>
    <s v="Ray Sisson"/>
  </r>
  <r>
    <x v="10"/>
    <s v="Perth Metro"/>
    <s v="Structural Engineering"/>
    <x v="4"/>
    <n v="282.14999999999998"/>
    <s v="Eleanor Robson"/>
  </r>
  <r>
    <x v="10"/>
    <s v="Perth Metro"/>
    <s v="Structural Drafting"/>
    <x v="7"/>
    <n v="250.79999999999998"/>
    <s v="Paudie O'Sullivan"/>
  </r>
  <r>
    <x v="10"/>
    <s v="Brisbane QLD"/>
    <s v="Structural Engineering"/>
    <x v="10"/>
    <n v="376.2"/>
    <s v="Damon Kambouris"/>
  </r>
  <r>
    <x v="10"/>
    <s v="Brisbane QLD"/>
    <s v="Structural Engineering"/>
    <x v="3"/>
    <n v="376.2"/>
    <s v="Darryl Feodoroff"/>
  </r>
  <r>
    <x v="10"/>
    <s v="Darwin"/>
    <s v="Structural Engineering"/>
    <x v="2"/>
    <n v="323.95"/>
    <s v="Elliott Avishai"/>
  </r>
  <r>
    <x v="10"/>
    <s v="Perth Metro"/>
    <s v="Structural Drafting"/>
    <x v="8"/>
    <n v="182.875"/>
    <s v="Sabrina Kikuchi"/>
  </r>
  <r>
    <x v="10"/>
    <s v="Perth Metro"/>
    <s v="Structural Engineering"/>
    <x v="6"/>
    <n v="167.2"/>
    <s v="Wikum Gunawardana"/>
  </r>
  <r>
    <x v="11"/>
    <s v="Perth, Albany, Interstate"/>
    <s v="Building Designer"/>
    <x v="3"/>
    <n v="374"/>
    <m/>
  </r>
  <r>
    <x v="11"/>
    <s v="Perth, Albany, Interstate"/>
    <s v="Building Designer"/>
    <x v="1"/>
    <n v="347"/>
    <m/>
  </r>
  <r>
    <x v="11"/>
    <s v="Perth, Albany, Interstate"/>
    <s v="Building Designer"/>
    <x v="9"/>
    <n v="330"/>
    <m/>
  </r>
  <r>
    <x v="11"/>
    <s v="Perth, Albany, Interstate"/>
    <s v="Building Designer"/>
    <x v="10"/>
    <n v="275"/>
    <m/>
  </r>
  <r>
    <x v="11"/>
    <s v="Perth, Albany, Interstate"/>
    <s v="Building Designer"/>
    <x v="4"/>
    <n v="242"/>
    <m/>
  </r>
  <r>
    <x v="11"/>
    <s v="Perth, Albany, Interstate"/>
    <s v="Building Designer"/>
    <x v="5"/>
    <n v="198"/>
    <m/>
  </r>
  <r>
    <x v="11"/>
    <s v="Perth, Albany, Interstate"/>
    <s v="Building Modelling"/>
    <x v="4"/>
    <n v="220"/>
    <m/>
  </r>
  <r>
    <x v="11"/>
    <s v="Perth, Albany, Interstate"/>
    <s v="Building Drafter"/>
    <x v="8"/>
    <n v="198"/>
    <m/>
  </r>
  <r>
    <x v="11"/>
    <s v="Perth, Albany, Interstate"/>
    <s v="Structural site supervisor"/>
    <x v="5"/>
    <n v="209"/>
    <m/>
  </r>
  <r>
    <x v="12"/>
    <s v="Brisbane"/>
    <s v="Building Design / Project Director"/>
    <x v="1"/>
    <n v="363.00000000000006"/>
    <m/>
  </r>
  <r>
    <x v="12"/>
    <s v="Brisbane"/>
    <s v="Building Design / Project Director"/>
    <x v="0"/>
    <n v="330"/>
    <m/>
  </r>
  <r>
    <x v="12"/>
    <s v="Brisbane"/>
    <s v="Building Design / Project Leader"/>
    <x v="10"/>
    <n v="280.5"/>
    <m/>
  </r>
  <r>
    <x v="12"/>
    <s v="Brisbane"/>
    <s v="Building Design / Project Architect"/>
    <x v="4"/>
    <n v="258.5"/>
    <m/>
  </r>
  <r>
    <x v="12"/>
    <s v="Brisbane"/>
    <s v="Building Design / Project Architect"/>
    <x v="9"/>
    <n v="225.50000000000003"/>
    <m/>
  </r>
  <r>
    <x v="12"/>
    <s v="Brisbane"/>
    <s v="Architect / BIM / CAD drafting"/>
    <x v="7"/>
    <n v="203.50000000000003"/>
    <m/>
  </r>
  <r>
    <x v="12"/>
    <s v="Brisbane"/>
    <s v="Architect / BIM / CAD drafting"/>
    <x v="6"/>
    <n v="181.50000000000003"/>
    <m/>
  </r>
  <r>
    <x v="13"/>
    <s v="Australia"/>
    <s v="Building Design"/>
    <x v="0"/>
    <n v="462.00000000000006"/>
    <m/>
  </r>
  <r>
    <x v="13"/>
    <s v="Australia"/>
    <s v="Building Design"/>
    <x v="1"/>
    <n v="396.00000000000006"/>
    <m/>
  </r>
  <r>
    <x v="13"/>
    <s v="Australia"/>
    <s v="Building Design"/>
    <x v="10"/>
    <n v="352"/>
    <m/>
  </r>
  <r>
    <x v="13"/>
    <s v="Australia"/>
    <s v="Building Design"/>
    <x v="2"/>
    <n v="308"/>
    <m/>
  </r>
  <r>
    <x v="13"/>
    <s v="Australia"/>
    <s v="Building Design"/>
    <x v="3"/>
    <n v="275"/>
    <m/>
  </r>
  <r>
    <x v="13"/>
    <s v="Australia"/>
    <s v="Building Design"/>
    <x v="9"/>
    <n v="258.5"/>
    <m/>
  </r>
  <r>
    <x v="13"/>
    <s v="Australia"/>
    <s v="Building Design"/>
    <x v="4"/>
    <n v="236.50000000000003"/>
    <m/>
  </r>
  <r>
    <x v="13"/>
    <s v="Australia"/>
    <s v="Building Design"/>
    <x v="12"/>
    <n v="236.50000000000003"/>
    <m/>
  </r>
  <r>
    <x v="13"/>
    <s v="Australia"/>
    <s v="Building Design"/>
    <x v="5"/>
    <n v="275"/>
    <m/>
  </r>
  <r>
    <x v="13"/>
    <s v="Australia"/>
    <s v="Building Design"/>
    <x v="7"/>
    <n v="253.00000000000003"/>
    <m/>
  </r>
  <r>
    <x v="13"/>
    <s v="Australia"/>
    <s v="Building Design"/>
    <x v="8"/>
    <n v="220.00000000000003"/>
    <m/>
  </r>
  <r>
    <x v="13"/>
    <s v="Australia"/>
    <s v="Building Design"/>
    <x v="6"/>
    <n v="187.00000000000003"/>
    <m/>
  </r>
  <r>
    <x v="14"/>
    <s v="Perth &amp; Regional WA"/>
    <s v="Business Case Development"/>
    <x v="1"/>
    <n v="210"/>
    <m/>
  </r>
  <r>
    <x v="14"/>
    <s v="Perth &amp; Regional WA"/>
    <s v="Feasibility Studies"/>
    <x v="1"/>
    <n v="210"/>
    <m/>
  </r>
  <r>
    <x v="14"/>
    <s v="Perth &amp; Regional WA"/>
    <s v="Project Definition Plans"/>
    <x v="1"/>
    <n v="210"/>
    <m/>
  </r>
  <r>
    <x v="14"/>
    <s v="Perth &amp; Regional WA"/>
    <s v="Brief Preparation"/>
    <x v="1"/>
    <n v="210"/>
    <m/>
  </r>
  <r>
    <x v="14"/>
    <s v="Perth &amp; Regional WA"/>
    <s v="Design Development"/>
    <x v="1"/>
    <n v="210"/>
    <m/>
  </r>
  <r>
    <x v="15"/>
    <s v="Pilbara/Kimberlies"/>
    <s v="Project Management"/>
    <x v="4"/>
    <n v="187"/>
    <m/>
  </r>
  <r>
    <x v="15"/>
    <s v="Pilbara/Kimberlies"/>
    <s v="Building Design"/>
    <x v="1"/>
    <n v="187"/>
    <m/>
  </r>
  <r>
    <x v="15"/>
    <s v="Pilbara/Kimberlies"/>
    <s v="Building Design"/>
    <x v="4"/>
    <n v="176"/>
    <m/>
  </r>
  <r>
    <x v="15"/>
    <s v="Pilbara/Kimberlies"/>
    <s v="Drafting"/>
    <x v="4"/>
    <n v="176"/>
    <m/>
  </r>
  <r>
    <x v="15"/>
    <s v="Pilbara/Kimberlies"/>
    <s v="Drafting"/>
    <x v="8"/>
    <n v="165"/>
    <m/>
  </r>
  <r>
    <x v="16"/>
    <s v="Perth Metro"/>
    <s v="Architecture/Building Design"/>
    <x v="3"/>
    <n v="400"/>
    <m/>
  </r>
  <r>
    <x v="16"/>
    <s v="Perth Metro"/>
    <s v="Architecture/Building Design"/>
    <x v="9"/>
    <n v="275"/>
    <m/>
  </r>
  <r>
    <x v="16"/>
    <s v="Perth Metro"/>
    <s v="Architecture/Building Design"/>
    <x v="7"/>
    <n v="225"/>
    <m/>
  </r>
  <r>
    <x v="16"/>
    <s v="Perth Metro"/>
    <s v="Architecture/Building Design"/>
    <x v="6"/>
    <n v="190"/>
    <m/>
  </r>
  <r>
    <x v="16"/>
    <s v="Perth Metro"/>
    <s v="Architecture/Building Design"/>
    <x v="3"/>
    <n v="400"/>
    <s v="Architectus Project Role Type - Principal"/>
  </r>
  <r>
    <x v="16"/>
    <s v="Perth Metro"/>
    <s v="Architecture/Building Design"/>
    <x v="13"/>
    <n v="350"/>
    <s v="Architectus Project Role Type - Associate Principal"/>
  </r>
  <r>
    <x v="16"/>
    <s v="Perth Metro"/>
    <s v="Architecture/Building Design"/>
    <x v="13"/>
    <n v="325"/>
    <s v="Architectus Project Role Type - Senior Associate"/>
  </r>
  <r>
    <x v="16"/>
    <s v="Perth Metro"/>
    <s v="Architecture/Building Design"/>
    <x v="9"/>
    <n v="275"/>
    <s v="Architectus Project Role Type - Associate"/>
  </r>
  <r>
    <x v="16"/>
    <s v="Perth Metro"/>
    <s v="Architecture/Building Design"/>
    <x v="13"/>
    <n v="250"/>
    <s v="Architectus Project Role Type - Senior Designer / Architect"/>
  </r>
  <r>
    <x v="16"/>
    <s v="Perth Metro"/>
    <s v="Architecture/Building Design"/>
    <x v="13"/>
    <n v="225"/>
    <s v="DesignerArchitectus Project Role Type -  / Architect"/>
  </r>
  <r>
    <x v="16"/>
    <s v="Perth Metro"/>
    <s v="Architecture/Building Design"/>
    <x v="13"/>
    <n v="190"/>
    <s v="Architectus Project Role Type - Administration"/>
  </r>
  <r>
    <x v="16"/>
    <s v="Perth Metro"/>
    <s v="Architecture/Building Design"/>
    <x v="6"/>
    <n v="190"/>
    <s v="Architectus Project Role Type - Graduate"/>
  </r>
  <r>
    <x v="16"/>
    <s v="Perth Metro"/>
    <s v="Architecture/Building Design"/>
    <x v="13"/>
    <n v="150"/>
    <s v="Architectus Project Role Type - Student"/>
  </r>
  <r>
    <x v="17"/>
    <s v="Perth Metro"/>
    <s v="Building Design"/>
    <x v="1"/>
    <n v="231"/>
    <m/>
  </r>
  <r>
    <x v="17"/>
    <s v="Perth Metro"/>
    <s v="Building Design"/>
    <x v="4"/>
    <n v="198"/>
    <m/>
  </r>
  <r>
    <x v="17"/>
    <s v="Perth Metro"/>
    <s v="Building Design"/>
    <x v="9"/>
    <n v="198"/>
    <m/>
  </r>
  <r>
    <x v="17"/>
    <s v="Perth Metro"/>
    <s v="Building Design"/>
    <x v="7"/>
    <n v="165"/>
    <m/>
  </r>
  <r>
    <x v="17"/>
    <s v="Perth Metro"/>
    <s v="Building Design"/>
    <x v="6"/>
    <n v="137.5"/>
    <m/>
  </r>
  <r>
    <x v="18"/>
    <s v="Perth Metro"/>
    <s v="Pre-design, design and documentation, tendering, construction, development approvals"/>
    <x v="3"/>
    <n v="319"/>
    <s v="WA Registered Architect"/>
  </r>
  <r>
    <x v="18"/>
    <s v="Perth Metro"/>
    <s v="Pre-design, design and documentation, tendering, construction, development approvals"/>
    <x v="9"/>
    <n v="297"/>
    <s v="WA Registered Architect"/>
  </r>
  <r>
    <x v="18"/>
    <s v="Perth Metro"/>
    <s v="Pre-design, design and documentation, development approvals"/>
    <x v="4"/>
    <n v="264"/>
    <m/>
  </r>
  <r>
    <x v="18"/>
    <s v="Perth Metro"/>
    <s v="Pre-design, design and documentation, development approvals"/>
    <x v="6"/>
    <n v="198"/>
    <m/>
  </r>
  <r>
    <x v="19"/>
    <s v="Perth Metro"/>
    <s v="Structural Engineering"/>
    <x v="3"/>
    <n v="285"/>
    <s v="Director"/>
  </r>
  <r>
    <x v="19"/>
    <s v="Perth Metro"/>
    <s v="Structural Engineering"/>
    <x v="4"/>
    <n v="260"/>
    <m/>
  </r>
  <r>
    <x v="19"/>
    <s v="Perth Metro"/>
    <s v="Structural Engineering"/>
    <x v="7"/>
    <n v="165"/>
    <s v="Engineer"/>
  </r>
  <r>
    <x v="19"/>
    <s v="Perth Metro"/>
    <s v="Structural Engineering"/>
    <x v="8"/>
    <n v="165"/>
    <m/>
  </r>
  <r>
    <x v="19"/>
    <s v="Perth Metro"/>
    <s v="Structural Engineering"/>
    <x v="3"/>
    <n v="285"/>
    <m/>
  </r>
  <r>
    <x v="19"/>
    <s v="Bunbury"/>
    <s v="Structural Engineering"/>
    <x v="4"/>
    <n v="260"/>
    <m/>
  </r>
  <r>
    <x v="19"/>
    <s v="Bunbury"/>
    <s v="Structural Engineering"/>
    <x v="7"/>
    <n v="165"/>
    <s v="Lead Structural Designer"/>
  </r>
  <r>
    <x v="19"/>
    <s v="Bunbury"/>
    <s v="Structural Engineering"/>
    <x v="8"/>
    <n v="16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807AE0-ECBA-49D1-96ED-D42D7AC63D53}" name="PivotTable1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 colHeaderCaption="Level of Personnel">
  <location ref="A2:M18" firstHeaderRow="1" firstDataRow="2" firstDataCol="1"/>
  <pivotFields count="6">
    <pivotField axis="axisRow" showAll="0">
      <items count="16">
        <item x="9"/>
        <item x="10"/>
        <item x="4"/>
        <item x="6"/>
        <item x="11"/>
        <item x="12"/>
        <item x="7"/>
        <item x="2"/>
        <item x="3"/>
        <item x="13"/>
        <item x="0"/>
        <item x="14"/>
        <item x="5"/>
        <item x="8"/>
        <item x="1"/>
        <item t="default"/>
      </items>
    </pivotField>
    <pivotField showAll="0"/>
    <pivotField showAll="0"/>
    <pivotField axis="axisCol" showAll="0">
      <items count="13">
        <item x="1"/>
        <item x="6"/>
        <item x="5"/>
        <item x="11"/>
        <item x="3"/>
        <item x="9"/>
        <item x="10"/>
        <item x="7"/>
        <item x="2"/>
        <item x="0"/>
        <item x="8"/>
        <item x="4"/>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2">
    <format dxfId="222">
      <pivotArea outline="0" collapsedLevelsAreSubtotals="1" fieldPosition="0"/>
    </format>
    <format dxfId="221">
      <pivotArea dataOnly="0" labelOnly="1" fieldPosition="0">
        <references count="1">
          <reference field="0" count="0"/>
        </references>
      </pivotArea>
    </format>
    <format dxfId="220">
      <pivotArea field="0" type="button" dataOnly="0" labelOnly="1" outline="0" axis="axisRow" fieldPosition="0"/>
    </format>
    <format dxfId="219">
      <pivotArea dataOnly="0" labelOnly="1" fieldPosition="0">
        <references count="1">
          <reference field="3" count="0"/>
        </references>
      </pivotArea>
    </format>
    <format dxfId="218">
      <pivotArea type="origin" dataOnly="0" labelOnly="1" outline="0" fieldPosition="0"/>
    </format>
    <format dxfId="217">
      <pivotArea field="3" type="button" dataOnly="0" labelOnly="1" outline="0" axis="axisCol" fieldPosition="0"/>
    </format>
    <format dxfId="216">
      <pivotArea type="topRight" dataOnly="0" labelOnly="1" outline="0" fieldPosition="0"/>
    </format>
    <format dxfId="215">
      <pivotArea dataOnly="0" labelOnly="1" fieldPosition="0">
        <references count="1">
          <reference field="3" count="0"/>
        </references>
      </pivotArea>
    </format>
    <format dxfId="214">
      <pivotArea field="0" type="button" dataOnly="0" labelOnly="1" outline="0" axis="axisRow" fieldPosition="0"/>
    </format>
    <format dxfId="213">
      <pivotArea type="origin" dataOnly="0" labelOnly="1" outline="0" fieldPosition="0"/>
    </format>
    <format dxfId="212">
      <pivotArea field="3" type="button" dataOnly="0" labelOnly="1" outline="0" axis="axisCol" fieldPosition="0"/>
    </format>
    <format dxfId="211">
      <pivotArea type="topRight" dataOnly="0" labelOnly="1" outline="0" fieldPosition="0"/>
    </format>
    <format dxfId="210">
      <pivotArea type="origin" dataOnly="0" labelOnly="1" outline="0" fieldPosition="0"/>
    </format>
    <format dxfId="209">
      <pivotArea field="3" type="button" dataOnly="0" labelOnly="1" outline="0" axis="axisCol" fieldPosition="0"/>
    </format>
    <format dxfId="208">
      <pivotArea type="topRight" dataOnly="0" labelOnly="1" outline="0" fieldPosition="0"/>
    </format>
    <format dxfId="207">
      <pivotArea field="0" type="button" dataOnly="0" labelOnly="1" outline="0" axis="axisRow" fieldPosition="0"/>
    </format>
    <format dxfId="206">
      <pivotArea dataOnly="0" labelOnly="1" fieldPosition="0">
        <references count="1">
          <reference field="3" count="0"/>
        </references>
      </pivotArea>
    </format>
    <format dxfId="205">
      <pivotArea field="0" type="button" dataOnly="0" labelOnly="1" outline="0" axis="axisRow" fieldPosition="0"/>
    </format>
    <format dxfId="204">
      <pivotArea dataOnly="0" labelOnly="1" fieldPosition="0">
        <references count="1">
          <reference field="3" count="0"/>
        </references>
      </pivotArea>
    </format>
    <format dxfId="203">
      <pivotArea field="0" type="button" dataOnly="0" labelOnly="1" outline="0" axis="axisRow" fieldPosition="0"/>
    </format>
    <format dxfId="202">
      <pivotArea dataOnly="0" labelOnly="1" fieldPosition="0">
        <references count="1">
          <reference field="3" count="0"/>
        </references>
      </pivotArea>
    </format>
    <format dxfId="201">
      <pivotArea field="0" type="button" dataOnly="0" labelOnly="1" outline="0" axis="axisRow" fieldPosition="0"/>
    </format>
    <format dxfId="200">
      <pivotArea dataOnly="0" labelOnly="1" fieldPosition="0">
        <references count="1">
          <reference field="3" count="0"/>
        </references>
      </pivotArea>
    </format>
    <format dxfId="199">
      <pivotArea field="0" type="button" dataOnly="0" labelOnly="1" outline="0" axis="axisRow" fieldPosition="0"/>
    </format>
    <format dxfId="198">
      <pivotArea dataOnly="0" labelOnly="1" fieldPosition="0">
        <references count="1">
          <reference field="3" count="0"/>
        </references>
      </pivotArea>
    </format>
    <format dxfId="197">
      <pivotArea field="0" type="button" dataOnly="0" labelOnly="1" outline="0" axis="axisRow" fieldPosition="0"/>
    </format>
    <format dxfId="196">
      <pivotArea dataOnly="0" labelOnly="1" fieldPosition="0">
        <references count="1">
          <reference field="3" count="0"/>
        </references>
      </pivotArea>
    </format>
    <format dxfId="195">
      <pivotArea field="0" type="button" dataOnly="0" labelOnly="1" outline="0" axis="axisRow" fieldPosition="0"/>
    </format>
    <format dxfId="194">
      <pivotArea dataOnly="0" labelOnly="1" fieldPosition="0">
        <references count="1">
          <reference field="3" count="0"/>
        </references>
      </pivotArea>
    </format>
    <format dxfId="193">
      <pivotArea field="0" type="button" dataOnly="0" labelOnly="1" outline="0" axis="axisRow" fieldPosition="0"/>
    </format>
    <format dxfId="192">
      <pivotArea dataOnly="0" labelOnly="1" fieldPosition="0">
        <references count="1">
          <reference field="3" count="0"/>
        </references>
      </pivotArea>
    </format>
    <format dxfId="191">
      <pivotArea type="origin" dataOnly="0" labelOnly="1" outline="0" fieldPosition="0"/>
    </format>
    <format dxfId="190">
      <pivotArea field="3" type="button" dataOnly="0" labelOnly="1" outline="0" axis="axisCol" fieldPosition="0"/>
    </format>
    <format dxfId="189">
      <pivotArea type="topRight" dataOnly="0" labelOnly="1" outline="0" fieldPosition="0"/>
    </format>
    <format dxfId="188">
      <pivotArea type="all" dataOnly="0" outline="0" fieldPosition="0"/>
    </format>
    <format dxfId="187">
      <pivotArea outline="0" collapsedLevelsAreSubtotals="1" fieldPosition="0"/>
    </format>
    <format dxfId="186">
      <pivotArea type="origin" dataOnly="0" labelOnly="1" outline="0" fieldPosition="0"/>
    </format>
    <format dxfId="185">
      <pivotArea field="3" type="button" dataOnly="0" labelOnly="1" outline="0" axis="axisCol" fieldPosition="0"/>
    </format>
    <format dxfId="184">
      <pivotArea type="topRight" dataOnly="0" labelOnly="1" outline="0" fieldPosition="0"/>
    </format>
    <format dxfId="183">
      <pivotArea field="0" type="button" dataOnly="0" labelOnly="1" outline="0" axis="axisRow" fieldPosition="0"/>
    </format>
    <format dxfId="182">
      <pivotArea dataOnly="0" labelOnly="1" fieldPosition="0">
        <references count="1">
          <reference field="0" count="0"/>
        </references>
      </pivotArea>
    </format>
    <format dxfId="181">
      <pivotArea dataOnly="0" labelOnly="1" fieldPosition="0">
        <references count="1">
          <reference field="3" count="0"/>
        </references>
      </pivotArea>
    </format>
  </formats>
  <conditionalFormats count="3">
    <conditionalFormat priority="7">
      <pivotAreas count="1">
        <pivotArea type="data" outline="0" collapsedLevelsAreSubtotals="1" fieldPosition="0">
          <references count="1">
            <reference field="4294967294" count="1" selected="0">
              <x v="0"/>
            </reference>
          </references>
        </pivotArea>
      </pivotAreas>
    </conditionalFormat>
    <conditionalFormat priority="8">
      <pivotAreas count="1">
        <pivotArea type="data" outline="0" collapsedLevelsAreSubtotals="1" fieldPosition="0">
          <references count="1">
            <reference field="4294967294" count="1" selected="0">
              <x v="0"/>
            </reference>
          </references>
        </pivotArea>
      </pivotAreas>
    </conditionalFormat>
    <conditionalFormat priority="9">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23AA7B6-4A76-4D57-917C-650AF17F1747}" name="PivotTable3" cacheId="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4" firstHeaderRow="1" firstDataRow="2" firstDataCol="1"/>
  <pivotFields count="6">
    <pivotField axis="axisRow" showAll="0">
      <items count="12">
        <item x="9"/>
        <item x="0"/>
        <item x="1"/>
        <item x="4"/>
        <item x="5"/>
        <item x="2"/>
        <item x="10"/>
        <item x="8"/>
        <item x="6"/>
        <item x="3"/>
        <item x="7"/>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1">
    <i>
      <x/>
    </i>
    <i>
      <x v="1"/>
    </i>
    <i>
      <x v="2"/>
    </i>
    <i>
      <x v="3"/>
    </i>
    <i>
      <x v="4"/>
    </i>
    <i>
      <x v="5"/>
    </i>
    <i>
      <x v="6"/>
    </i>
    <i>
      <x v="7"/>
    </i>
    <i>
      <x v="8"/>
    </i>
    <i>
      <x v="9"/>
    </i>
    <i>
      <x v="10"/>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21">
      <pivotArea collapsedLevelsAreSubtotals="1" fieldPosition="0">
        <references count="1">
          <reference field="0" count="2">
            <x v="9"/>
            <x v="10"/>
          </reference>
        </references>
      </pivotArea>
    </format>
    <format dxfId="120">
      <pivotArea dataOnly="0" labelOnly="1" fieldPosition="0">
        <references count="1">
          <reference field="0" count="2">
            <x v="9"/>
            <x v="10"/>
          </reference>
        </references>
      </pivotArea>
    </format>
    <format dxfId="119">
      <pivotArea dataOnly="0" labelOnly="1" fieldPosition="0">
        <references count="1">
          <reference field="0" count="1">
            <x v="9"/>
          </reference>
        </references>
      </pivotArea>
    </format>
    <format dxfId="118">
      <pivotArea outline="0" collapsedLevelsAreSubtotals="1" fieldPosition="0"/>
    </format>
    <format dxfId="117">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9B68BD65-745D-4755-9244-75BF20F8718C}" name="PivotTable4" cacheId="1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K12" firstHeaderRow="1" firstDataRow="2" firstDataCol="1"/>
  <pivotFields count="6">
    <pivotField axis="axisRow" showAll="0">
      <items count="10">
        <item x="7"/>
        <item x="0"/>
        <item x="6"/>
        <item x="5"/>
        <item x="4"/>
        <item x="2"/>
        <item x="1"/>
        <item x="3"/>
        <item x="8"/>
        <item t="default"/>
      </items>
    </pivotField>
    <pivotField showAll="0"/>
    <pivotField showAll="0"/>
    <pivotField axis="axisCol" showAll="0">
      <items count="12">
        <item x="7"/>
        <item x="8"/>
        <item x="4"/>
        <item x="3"/>
        <item x="9"/>
        <item x="10"/>
        <item x="0"/>
        <item x="5"/>
        <item x="2"/>
        <item x="1"/>
        <item h="1" x="6"/>
        <item t="default"/>
      </items>
    </pivotField>
    <pivotField dataField="1" showAll="0"/>
    <pivotField showAll="0"/>
  </pivotFields>
  <rowFields count="1">
    <field x="0"/>
  </rowFields>
  <rowItems count="9">
    <i>
      <x/>
    </i>
    <i>
      <x v="1"/>
    </i>
    <i>
      <x v="2"/>
    </i>
    <i>
      <x v="3"/>
    </i>
    <i>
      <x v="4"/>
    </i>
    <i>
      <x v="5"/>
    </i>
    <i>
      <x v="6"/>
    </i>
    <i>
      <x v="7"/>
    </i>
    <i>
      <x v="8"/>
    </i>
  </rowItems>
  <colFields count="1">
    <field x="3"/>
  </colFields>
  <colItems count="10">
    <i>
      <x/>
    </i>
    <i>
      <x v="1"/>
    </i>
    <i>
      <x v="2"/>
    </i>
    <i>
      <x v="3"/>
    </i>
    <i>
      <x v="4"/>
    </i>
    <i>
      <x v="5"/>
    </i>
    <i>
      <x v="6"/>
    </i>
    <i>
      <x v="7"/>
    </i>
    <i>
      <x v="8"/>
    </i>
    <i>
      <x v="9"/>
    </i>
  </colItems>
  <dataFields count="1">
    <dataField name="Max of Prices (A$ incl. GST) - " fld="4" subtotal="max" baseField="0" baseItem="0" numFmtId="44"/>
  </dataFields>
  <formats count="5">
    <format dxfId="116">
      <pivotArea outline="0" collapsedLevelsAreSubtotals="1" fieldPosition="0"/>
    </format>
    <format dxfId="115">
      <pivotArea outline="0" collapsedLevelsAreSubtotals="1" fieldPosition="0"/>
    </format>
    <format dxfId="114">
      <pivotArea collapsedLevelsAreSubtotals="1" fieldPosition="0">
        <references count="1">
          <reference field="0" count="1">
            <x v="8"/>
          </reference>
        </references>
      </pivotArea>
    </format>
    <format dxfId="113">
      <pivotArea dataOnly="0" labelOnly="1" fieldPosition="0">
        <references count="1">
          <reference field="0" count="1">
            <x v="8"/>
          </reference>
        </references>
      </pivotArea>
    </format>
    <format dxfId="11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14244C-F43C-4448-B4C6-A785C49E3531}" name="PivotTable5" cacheId="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9" firstHeaderRow="1" firstDataRow="2" firstDataCol="1"/>
  <pivotFields count="6">
    <pivotField axis="axisRow" showAll="0">
      <items count="17">
        <item x="5"/>
        <item x="12"/>
        <item x="9"/>
        <item x="3"/>
        <item x="1"/>
        <item x="4"/>
        <item x="8"/>
        <item x="13"/>
        <item x="10"/>
        <item x="11"/>
        <item x="14"/>
        <item x="2"/>
        <item x="15"/>
        <item x="0"/>
        <item x="6"/>
        <item x="7"/>
        <item t="default"/>
      </items>
    </pivotField>
    <pivotField showAll="0"/>
    <pivotField showAll="0"/>
    <pivotField axis="axisCol" showAll="0">
      <items count="13">
        <item x="2"/>
        <item x="11"/>
        <item x="8"/>
        <item x="7"/>
        <item x="9"/>
        <item x="10"/>
        <item x="1"/>
        <item x="4"/>
        <item x="3"/>
        <item x="0"/>
        <item x="5"/>
        <item x="6"/>
        <item t="default"/>
      </items>
    </pivotField>
    <pivotField dataField="1" numFmtId="44" showAll="0"/>
    <pivotField showAll="0"/>
  </pivotFields>
  <rowFields count="1">
    <field x="0"/>
  </rowFields>
  <rowItems count="16">
    <i>
      <x/>
    </i>
    <i>
      <x v="1"/>
    </i>
    <i>
      <x v="2"/>
    </i>
    <i>
      <x v="3"/>
    </i>
    <i>
      <x v="4"/>
    </i>
    <i>
      <x v="5"/>
    </i>
    <i>
      <x v="6"/>
    </i>
    <i>
      <x v="7"/>
    </i>
    <i>
      <x v="8"/>
    </i>
    <i>
      <x v="9"/>
    </i>
    <i>
      <x v="10"/>
    </i>
    <i>
      <x v="11"/>
    </i>
    <i>
      <x v="12"/>
    </i>
    <i>
      <x v="13"/>
    </i>
    <i>
      <x v="14"/>
    </i>
    <i>
      <x v="15"/>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11">
      <pivotArea collapsedLevelsAreSubtotals="1" fieldPosition="0">
        <references count="1">
          <reference field="0" count="1">
            <x v="15"/>
          </reference>
        </references>
      </pivotArea>
    </format>
    <format dxfId="110">
      <pivotArea dataOnly="0" labelOnly="1" fieldPosition="0">
        <references count="1">
          <reference field="0" count="1">
            <x v="15"/>
          </reference>
        </references>
      </pivotArea>
    </format>
    <format dxfId="109">
      <pivotArea outline="0" collapsedLevelsAreSubtotals="1" fieldPosition="0"/>
    </format>
    <format dxfId="108">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3375610-4D41-42F5-97AD-14FE2130B617}" name="PivotTable6" cacheId="1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2" firstHeaderRow="1" firstDataRow="2" firstDataCol="1"/>
  <pivotFields count="6">
    <pivotField axis="axisRow" showAll="0">
      <items count="10">
        <item x="5"/>
        <item x="2"/>
        <item x="3"/>
        <item x="7"/>
        <item x="8"/>
        <item x="4"/>
        <item x="6"/>
        <item x="0"/>
        <item x="1"/>
        <item t="default"/>
      </items>
    </pivotField>
    <pivotField showAll="0"/>
    <pivotField showAll="0"/>
    <pivotField axis="axisCol" showAll="0">
      <items count="13">
        <item x="8"/>
        <item x="7"/>
        <item x="0"/>
        <item x="5"/>
        <item x="4"/>
        <item x="10"/>
        <item x="1"/>
        <item x="11"/>
        <item x="2"/>
        <item x="6"/>
        <item x="3"/>
        <item x="9"/>
        <item t="default"/>
      </items>
    </pivotField>
    <pivotField dataField="1" numFmtId="44" showAll="0"/>
    <pivotField showAll="0"/>
  </pivotFields>
  <rowFields count="1">
    <field x="0"/>
  </rowFields>
  <rowItems count="9">
    <i>
      <x/>
    </i>
    <i>
      <x v="1"/>
    </i>
    <i>
      <x v="2"/>
    </i>
    <i>
      <x v="3"/>
    </i>
    <i>
      <x v="4"/>
    </i>
    <i>
      <x v="5"/>
    </i>
    <i>
      <x v="6"/>
    </i>
    <i>
      <x v="7"/>
    </i>
    <i>
      <x v="8"/>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7">
      <pivotArea outline="0" collapsedLevelsAreSubtotals="1" fieldPosition="0"/>
    </format>
    <format dxfId="106">
      <pivotArea collapsedLevelsAreSubtotals="1" fieldPosition="0">
        <references count="1">
          <reference field="0" count="1">
            <x v="8"/>
          </reference>
        </references>
      </pivotArea>
    </format>
    <format dxfId="105">
      <pivotArea dataOnly="0" labelOnly="1" fieldPosition="0">
        <references count="1">
          <reference field="0" count="1">
            <x v="8"/>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0B639F8-4356-48E5-A201-04ED605FB081}" name="PivotTable7" cacheId="1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3" firstHeaderRow="1" firstDataRow="2" firstDataCol="1"/>
  <pivotFields count="6">
    <pivotField axis="axisRow" showAll="0">
      <items count="11">
        <item x="0"/>
        <item x="5"/>
        <item x="6"/>
        <item x="7"/>
        <item x="3"/>
        <item x="8"/>
        <item x="1"/>
        <item x="2"/>
        <item x="4"/>
        <item x="9"/>
        <item t="default"/>
      </items>
    </pivotField>
    <pivotField showAll="0"/>
    <pivotField showAll="0"/>
    <pivotField axis="axisCol" showAll="0">
      <items count="13">
        <item x="7"/>
        <item x="1"/>
        <item x="0"/>
        <item x="10"/>
        <item x="11"/>
        <item x="4"/>
        <item x="2"/>
        <item x="8"/>
        <item x="3"/>
        <item x="5"/>
        <item x="6"/>
        <item x="9"/>
        <item t="default"/>
      </items>
    </pivotField>
    <pivotField dataField="1" numFmtId="44" showAll="0"/>
    <pivotField showAll="0"/>
  </pivotFields>
  <rowFields count="1">
    <field x="0"/>
  </rowFields>
  <rowItems count="10">
    <i>
      <x/>
    </i>
    <i>
      <x v="1"/>
    </i>
    <i>
      <x v="2"/>
    </i>
    <i>
      <x v="3"/>
    </i>
    <i>
      <x v="4"/>
    </i>
    <i>
      <x v="5"/>
    </i>
    <i>
      <x v="6"/>
    </i>
    <i>
      <x v="7"/>
    </i>
    <i>
      <x v="8"/>
    </i>
    <i>
      <x v="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4">
      <pivotArea outline="0" collapsedLevelsAreSubtotals="1" fieldPosition="0"/>
    </format>
    <format dxfId="103">
      <pivotArea collapsedLevelsAreSubtotals="1" fieldPosition="0">
        <references count="1">
          <reference field="0" count="1">
            <x v="9"/>
          </reference>
        </references>
      </pivotArea>
    </format>
    <format dxfId="102">
      <pivotArea dataOnly="0" labelOnly="1" fieldPosition="0">
        <references count="1">
          <reference field="0" count="1">
            <x v="9"/>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2FFA390-CDE3-4ABE-8C44-A6B6FB1DCD78}" name="PivotTable8" cacheId="1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4"/>
        <item x="12"/>
        <item x="5"/>
        <item x="0"/>
        <item x="6"/>
        <item x="9"/>
        <item x="7"/>
        <item x="15"/>
        <item x="8"/>
        <item x="10"/>
        <item x="11"/>
        <item x="13"/>
        <item x="2"/>
        <item x="17"/>
        <item x="16"/>
        <item x="3"/>
        <item x="14"/>
        <item x="1"/>
        <item t="default"/>
      </items>
    </pivotField>
    <pivotField showAll="0"/>
    <pivotField showAll="0"/>
    <pivotField axis="axisCol" showAll="0">
      <items count="13">
        <item x="2"/>
        <item x="8"/>
        <item x="0"/>
        <item x="10"/>
        <item x="6"/>
        <item x="11"/>
        <item x="1"/>
        <item x="9"/>
        <item x="4"/>
        <item x="7"/>
        <item x="3"/>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1">
      <pivotArea collapsedLevelsAreSubtotals="1" fieldPosition="0">
        <references count="1">
          <reference field="0" count="1">
            <x v="17"/>
          </reference>
        </references>
      </pivotArea>
    </format>
    <format dxfId="100">
      <pivotArea dataOnly="0" labelOnly="1" fieldPosition="0">
        <references count="1">
          <reference field="0" count="1">
            <x v="17"/>
          </reference>
        </references>
      </pivotArea>
    </format>
    <format dxfId="99">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438C892-2292-4D4C-8512-DB79E3CBC443}" name="PivotTable9"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5"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axis="axisCol" showAll="0">
      <items count="13">
        <item x="5"/>
        <item x="4"/>
        <item x="0"/>
        <item x="11"/>
        <item x="7"/>
        <item x="10"/>
        <item x="1"/>
        <item x="8"/>
        <item x="3"/>
        <item x="2"/>
        <item x="6"/>
        <item x="9"/>
        <item t="default"/>
      </items>
    </pivotField>
    <pivotField dataField="1" numFmtId="44" showAll="0"/>
    <pivotField showAll="0"/>
  </pivotFields>
  <rowFields count="1">
    <field x="0"/>
  </rowFields>
  <rowItems count="22">
    <i>
      <x/>
    </i>
    <i>
      <x v="1"/>
    </i>
    <i>
      <x v="2"/>
    </i>
    <i>
      <x v="3"/>
    </i>
    <i>
      <x v="4"/>
    </i>
    <i>
      <x v="5"/>
    </i>
    <i>
      <x v="6"/>
    </i>
    <i>
      <x v="7"/>
    </i>
    <i>
      <x v="8"/>
    </i>
    <i>
      <x v="9"/>
    </i>
    <i>
      <x v="10"/>
    </i>
    <i>
      <x v="11"/>
    </i>
    <i>
      <x v="12"/>
    </i>
    <i>
      <x v="13"/>
    </i>
    <i>
      <x v="14"/>
    </i>
    <i>
      <x v="15"/>
    </i>
    <i>
      <x v="16"/>
    </i>
    <i>
      <x v="17"/>
    </i>
    <i>
      <x v="18"/>
    </i>
    <i>
      <x v="19"/>
    </i>
    <i>
      <x v="20"/>
    </i>
    <i>
      <x v="2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8">
      <pivotArea outline="0" collapsedLevelsAreSubtotals="1" fieldPosition="0"/>
    </format>
    <format dxfId="97">
      <pivotArea collapsedLevelsAreSubtotals="1" fieldPosition="0">
        <references count="1">
          <reference field="0" count="2">
            <x v="20"/>
            <x v="21"/>
          </reference>
        </references>
      </pivotArea>
    </format>
    <format dxfId="96">
      <pivotArea dataOnly="0" labelOnly="1" fieldPosition="0">
        <references count="1">
          <reference field="0" count="2">
            <x v="20"/>
            <x v="21"/>
          </reference>
        </references>
      </pivotArea>
    </format>
    <format dxfId="95">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4A813476-2E59-4172-9135-787E5830EB94}" name="PivotTable10" cacheId="1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axis="axisCol" showAll="0">
      <items count="13">
        <item x="8"/>
        <item x="1"/>
        <item x="0"/>
        <item x="11"/>
        <item x="4"/>
        <item x="6"/>
        <item x="2"/>
        <item x="9"/>
        <item x="3"/>
        <item x="7"/>
        <item x="10"/>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4">
      <pivotArea collapsedLevelsAreSubtotals="1" fieldPosition="0">
        <references count="1">
          <reference field="0" count="1">
            <x v="17"/>
          </reference>
        </references>
      </pivotArea>
    </format>
    <format dxfId="93">
      <pivotArea dataOnly="0" labelOnly="1" fieldPosition="0">
        <references count="1">
          <reference field="0" count="1">
            <x v="17"/>
          </reference>
        </references>
      </pivotArea>
    </format>
    <format dxfId="92">
      <pivotArea outline="0" collapsedLevelsAreSubtotals="1" fieldPosition="0"/>
    </format>
    <format dxfId="91">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1F4A2C9-217D-4E4F-A104-B70C578FC6FF}" name="PivotTable1" cacheId="1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8" firstHeaderRow="1" firstDataRow="2" firstDataCol="1"/>
  <pivotFields count="6">
    <pivotField axis="axisRow" showAll="0">
      <items count="16">
        <item x="0"/>
        <item x="1"/>
        <item x="2"/>
        <item x="3"/>
        <item x="4"/>
        <item x="5"/>
        <item x="6"/>
        <item x="7"/>
        <item x="8"/>
        <item x="9"/>
        <item x="10"/>
        <item x="11"/>
        <item x="12"/>
        <item x="13"/>
        <item x="14"/>
        <item t="default"/>
      </items>
    </pivotField>
    <pivotField showAll="0"/>
    <pivotField showAll="0"/>
    <pivotField axis="axisCol" showAll="0">
      <items count="14">
        <item x="8"/>
        <item x="1"/>
        <item x="0"/>
        <item x="7"/>
        <item x="5"/>
        <item x="10"/>
        <item x="2"/>
        <item x="12"/>
        <item x="3"/>
        <item x="11"/>
        <item x="4"/>
        <item x="6"/>
        <item h="1" x="9"/>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0">
      <pivotArea outline="0" collapsedLevelsAreSubtotals="1" fieldPosition="0"/>
    </format>
    <format dxfId="89">
      <pivotArea collapsedLevelsAreSubtotals="1" fieldPosition="0">
        <references count="1">
          <reference field="0" count="1">
            <x v="14"/>
          </reference>
        </references>
      </pivotArea>
    </format>
    <format dxfId="88">
      <pivotArea dataOnly="0" labelOnly="1" fieldPosition="0">
        <references count="1">
          <reference field="0" count="1">
            <x v="14"/>
          </reference>
        </references>
      </pivotArea>
    </format>
    <format dxfId="87">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C09B47A-550E-4A18-AE42-DF155D670EB5}" name="PivotTable2" cacheId="1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L15" firstHeaderRow="1" firstDataRow="2" firstDataCol="1"/>
  <pivotFields count="6">
    <pivotField axis="axisRow" showAll="0">
      <items count="13">
        <item x="0"/>
        <item x="1"/>
        <item x="2"/>
        <item x="3"/>
        <item x="4"/>
        <item x="5"/>
        <item x="6"/>
        <item x="7"/>
        <item x="8"/>
        <item x="9"/>
        <item x="10"/>
        <item x="11"/>
        <item t="default"/>
      </items>
    </pivotField>
    <pivotField showAll="0"/>
    <pivotField showAll="0"/>
    <pivotField axis="axisCol" showAll="0">
      <items count="12">
        <item x="2"/>
        <item x="10"/>
        <item x="0"/>
        <item x="8"/>
        <item x="9"/>
        <item x="1"/>
        <item x="7"/>
        <item x="3"/>
        <item x="6"/>
        <item x="4"/>
        <item x="5"/>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1">
    <i>
      <x/>
    </i>
    <i>
      <x v="1"/>
    </i>
    <i>
      <x v="2"/>
    </i>
    <i>
      <x v="3"/>
    </i>
    <i>
      <x v="4"/>
    </i>
    <i>
      <x v="5"/>
    </i>
    <i>
      <x v="6"/>
    </i>
    <i>
      <x v="7"/>
    </i>
    <i>
      <x v="8"/>
    </i>
    <i>
      <x v="9"/>
    </i>
    <i>
      <x v="10"/>
    </i>
  </colItems>
  <dataFields count="1">
    <dataField name="Max of Prices (A$ incl. GST) - " fld="4" subtotal="max" baseField="0" baseItem="0" numFmtId="44"/>
  </dataFields>
  <formats count="4">
    <format dxfId="86">
      <pivotArea outline="0" collapsedLevelsAreSubtotals="1" fieldPosition="0"/>
    </format>
    <format dxfId="85">
      <pivotArea outline="0" collapsedLevelsAreSubtotals="1" fieldPosition="0"/>
    </format>
    <format dxfId="84">
      <pivotArea collapsedLevelsAreSubtotals="1" fieldPosition="0">
        <references count="1">
          <reference field="0" count="1">
            <x v="11"/>
          </reference>
        </references>
      </pivotArea>
    </format>
    <format dxfId="83">
      <pivotArea dataOnly="0" labelOnly="1" fieldPosition="0">
        <references count="1">
          <reference field="0" count="1">
            <x v="11"/>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097839-0B0E-4CCF-B4D8-6B7EAE5F68F1}"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38" firstHeaderRow="1" firstDataRow="2" firstDataCol="1"/>
  <pivotFields count="6">
    <pivotField axis="axisRow" showAll="0">
      <items count="36">
        <item x="23"/>
        <item x="0"/>
        <item x="24"/>
        <item x="1"/>
        <item x="2"/>
        <item x="3"/>
        <item x="4"/>
        <item x="5"/>
        <item x="12"/>
        <item x="13"/>
        <item x="25"/>
        <item x="6"/>
        <item x="14"/>
        <item x="26"/>
        <item x="27"/>
        <item x="28"/>
        <item x="7"/>
        <item x="29"/>
        <item x="30"/>
        <item x="31"/>
        <item x="15"/>
        <item x="16"/>
        <item x="19"/>
        <item x="8"/>
        <item x="18"/>
        <item x="20"/>
        <item x="17"/>
        <item x="32"/>
        <item x="33"/>
        <item x="21"/>
        <item x="34"/>
        <item x="9"/>
        <item x="10"/>
        <item x="22"/>
        <item x="11"/>
        <item t="default"/>
      </items>
    </pivotField>
    <pivotField showAll="0"/>
    <pivotField showAll="0"/>
    <pivotField axis="axisCol" showAll="0">
      <items count="16">
        <item x="11"/>
        <item x="2"/>
        <item x="1"/>
        <item m="1" x="14"/>
        <item x="8"/>
        <item x="6"/>
        <item x="0"/>
        <item x="3"/>
        <item x="9"/>
        <item x="4"/>
        <item x="10"/>
        <item x="5"/>
        <item x="7"/>
        <item m="1" x="13"/>
        <item m="1" x="12"/>
        <item t="default"/>
      </items>
    </pivotField>
    <pivotField dataField="1" showAll="0"/>
    <pivotField showAll="0"/>
  </pivotFields>
  <rowFields count="1">
    <field x="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rowItems>
  <colFields count="1">
    <field x="3"/>
  </colFields>
  <colItems count="12">
    <i>
      <x/>
    </i>
    <i>
      <x v="1"/>
    </i>
    <i>
      <x v="2"/>
    </i>
    <i>
      <x v="4"/>
    </i>
    <i>
      <x v="5"/>
    </i>
    <i>
      <x v="6"/>
    </i>
    <i>
      <x v="7"/>
    </i>
    <i>
      <x v="8"/>
    </i>
    <i>
      <x v="9"/>
    </i>
    <i>
      <x v="10"/>
    </i>
    <i>
      <x v="11"/>
    </i>
    <i>
      <x v="12"/>
    </i>
  </colItems>
  <dataFields count="1">
    <dataField name="Max of Prices (A$ incl. GST) - " fld="4" subtotal="max" baseField="0" baseItem="0" numFmtId="44"/>
  </dataFields>
  <formats count="29">
    <format dxfId="180">
      <pivotArea dataOnly="0" labelOnly="1" fieldPosition="0">
        <references count="1">
          <reference field="0" count="1">
            <x v="1"/>
          </reference>
        </references>
      </pivotArea>
    </format>
    <format dxfId="179">
      <pivotArea dataOnly="0" labelOnly="1" fieldPosition="0">
        <references count="1">
          <reference field="0" count="1">
            <x v="3"/>
          </reference>
        </references>
      </pivotArea>
    </format>
    <format dxfId="178">
      <pivotArea dataOnly="0" labelOnly="1" fieldPosition="0">
        <references count="1">
          <reference field="0" count="1">
            <x v="5"/>
          </reference>
        </references>
      </pivotArea>
    </format>
    <format dxfId="177">
      <pivotArea dataOnly="0" labelOnly="1" fieldPosition="0">
        <references count="1">
          <reference field="0" count="0"/>
        </references>
      </pivotArea>
    </format>
    <format dxfId="176">
      <pivotArea dataOnly="0" labelOnly="1" fieldPosition="0">
        <references count="1">
          <reference field="0" count="0"/>
        </references>
      </pivotArea>
    </format>
    <format dxfId="175">
      <pivotArea collapsedLevelsAreSubtotals="1" fieldPosition="0">
        <references count="1">
          <reference field="0" count="1">
            <x v="34"/>
          </reference>
        </references>
      </pivotArea>
    </format>
    <format dxfId="174">
      <pivotArea outline="0" collapsedLevelsAreSubtotals="1" fieldPosition="0"/>
    </format>
    <format dxfId="173">
      <pivotArea dataOnly="0" labelOnly="1" fieldPosition="0">
        <references count="1">
          <reference field="0" count="28">
            <x v="7"/>
            <x v="8"/>
            <x v="9"/>
            <x v="10"/>
            <x v="11"/>
            <x v="12"/>
            <x v="13"/>
            <x v="14"/>
            <x v="15"/>
            <x v="16"/>
            <x v="17"/>
            <x v="18"/>
            <x v="19"/>
            <x v="20"/>
            <x v="21"/>
            <x v="22"/>
            <x v="23"/>
            <x v="24"/>
            <x v="25"/>
            <x v="26"/>
            <x v="27"/>
            <x v="28"/>
            <x v="29"/>
            <x v="30"/>
            <x v="31"/>
            <x v="32"/>
            <x v="33"/>
            <x v="34"/>
          </reference>
        </references>
      </pivotArea>
    </format>
    <format dxfId="172">
      <pivotArea dataOnly="0" labelOnly="1" fieldPosition="0">
        <references count="1">
          <reference field="0" count="1">
            <x v="34"/>
          </reference>
        </references>
      </pivotArea>
    </format>
    <format dxfId="171">
      <pivotArea outline="0" collapsedLevelsAreSubtotals="1" fieldPosition="0"/>
    </format>
    <format dxfId="170">
      <pivotArea outline="0" collapsedLevelsAreSubtotals="1" fieldPosition="0"/>
    </format>
    <format dxfId="169">
      <pivotArea dataOnly="0" labelOnly="1" fieldPosition="0">
        <references count="1">
          <reference field="0" count="0"/>
        </references>
      </pivotArea>
    </format>
    <format dxfId="168">
      <pivotArea dataOnly="0" labelOnly="1" fieldPosition="0">
        <references count="1">
          <reference field="0" count="1">
            <x v="33"/>
          </reference>
        </references>
      </pivotArea>
    </format>
    <format dxfId="167">
      <pivotArea dataOnly="0" labelOnly="1" fieldPosition="0">
        <references count="1">
          <reference field="0" count="1">
            <x v="31"/>
          </reference>
        </references>
      </pivotArea>
    </format>
    <format dxfId="166">
      <pivotArea dataOnly="0" labelOnly="1" fieldPosition="0">
        <references count="1">
          <reference field="0" count="1">
            <x v="29"/>
          </reference>
        </references>
      </pivotArea>
    </format>
    <format dxfId="165">
      <pivotArea dataOnly="0" labelOnly="1" fieldPosition="0">
        <references count="1">
          <reference field="0" count="1">
            <x v="27"/>
          </reference>
        </references>
      </pivotArea>
    </format>
    <format dxfId="164">
      <pivotArea dataOnly="0" labelOnly="1" fieldPosition="0">
        <references count="1">
          <reference field="0" count="1">
            <x v="25"/>
          </reference>
        </references>
      </pivotArea>
    </format>
    <format dxfId="163">
      <pivotArea dataOnly="0" labelOnly="1" fieldPosition="0">
        <references count="1">
          <reference field="0" count="1">
            <x v="23"/>
          </reference>
        </references>
      </pivotArea>
    </format>
    <format dxfId="162">
      <pivotArea dataOnly="0" labelOnly="1" fieldPosition="0">
        <references count="1">
          <reference field="0" count="1">
            <x v="21"/>
          </reference>
        </references>
      </pivotArea>
    </format>
    <format dxfId="161">
      <pivotArea dataOnly="0" labelOnly="1" fieldPosition="0">
        <references count="1">
          <reference field="0" count="1">
            <x v="19"/>
          </reference>
        </references>
      </pivotArea>
    </format>
    <format dxfId="160">
      <pivotArea dataOnly="0" labelOnly="1" fieldPosition="0">
        <references count="1">
          <reference field="0" count="1">
            <x v="17"/>
          </reference>
        </references>
      </pivotArea>
    </format>
    <format dxfId="159">
      <pivotArea dataOnly="0" labelOnly="1" fieldPosition="0">
        <references count="1">
          <reference field="0" count="1">
            <x v="15"/>
          </reference>
        </references>
      </pivotArea>
    </format>
    <format dxfId="158">
      <pivotArea dataOnly="0" labelOnly="1" fieldPosition="0">
        <references count="1">
          <reference field="0" count="1">
            <x v="13"/>
          </reference>
        </references>
      </pivotArea>
    </format>
    <format dxfId="157">
      <pivotArea dataOnly="0" labelOnly="1" fieldPosition="0">
        <references count="1">
          <reference field="0" count="1">
            <x v="11"/>
          </reference>
        </references>
      </pivotArea>
    </format>
    <format dxfId="156">
      <pivotArea dataOnly="0" labelOnly="1" fieldPosition="0">
        <references count="1">
          <reference field="0" count="1">
            <x v="1"/>
          </reference>
        </references>
      </pivotArea>
    </format>
    <format dxfId="155">
      <pivotArea dataOnly="0" labelOnly="1" fieldPosition="0">
        <references count="1">
          <reference field="0" count="1">
            <x v="3"/>
          </reference>
        </references>
      </pivotArea>
    </format>
    <format dxfId="154">
      <pivotArea dataOnly="0" labelOnly="1" fieldPosition="0">
        <references count="1">
          <reference field="0" count="1">
            <x v="5"/>
          </reference>
        </references>
      </pivotArea>
    </format>
    <format dxfId="153">
      <pivotArea dataOnly="0" labelOnly="1" fieldPosition="0">
        <references count="1">
          <reference field="0" count="1">
            <x v="7"/>
          </reference>
        </references>
      </pivotArea>
    </format>
    <format dxfId="152">
      <pivotArea dataOnly="0" labelOnly="1" fieldPosition="0">
        <references count="1">
          <reference field="0" count="1">
            <x v="9"/>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79C332C-9E92-4DF9-AA38-D9C0EF88302B}" name="PivotTable3"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7" firstHeaderRow="1" firstDataRow="2" firstDataCol="1"/>
  <pivotFields count="6">
    <pivotField axis="axisRow" showAll="0">
      <items count="5">
        <item x="0"/>
        <item x="1"/>
        <item x="2"/>
        <item x="3"/>
        <item t="default"/>
      </items>
    </pivotField>
    <pivotField showAll="0"/>
    <pivotField showAll="0"/>
    <pivotField axis="axisCol" showAll="0">
      <items count="13">
        <item x="9"/>
        <item x="1"/>
        <item x="0"/>
        <item x="6"/>
        <item x="11"/>
        <item x="7"/>
        <item x="2"/>
        <item x="10"/>
        <item x="3"/>
        <item x="8"/>
        <item x="4"/>
        <item x="5"/>
        <item t="default"/>
      </items>
    </pivotField>
    <pivotField dataField="1" numFmtId="44" showAll="0"/>
    <pivotField showAll="0"/>
  </pivotFields>
  <rowFields count="1">
    <field x="0"/>
  </rowFields>
  <rowItems count="4">
    <i>
      <x/>
    </i>
    <i>
      <x v="1"/>
    </i>
    <i>
      <x v="2"/>
    </i>
    <i>
      <x v="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82">
      <pivotArea collapsedLevelsAreSubtotals="1" fieldPosition="0">
        <references count="1">
          <reference field="0" count="1">
            <x v="3"/>
          </reference>
        </references>
      </pivotArea>
    </format>
    <format dxfId="81">
      <pivotArea dataOnly="0" labelOnly="1" fieldPosition="0">
        <references count="1">
          <reference field="0" count="1">
            <x v="3"/>
          </reference>
        </references>
      </pivotArea>
    </format>
    <format dxfId="80">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3E6B8B-B316-4F89-8DA7-D81C0953BB2C}" name="PivotTable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37" firstHeaderRow="1" firstDataRow="2" firstDataCol="1"/>
  <pivotFields count="6">
    <pivotField axis="axisRow" showAll="0">
      <items count="35">
        <item x="29"/>
        <item x="7"/>
        <item x="8"/>
        <item x="9"/>
        <item x="10"/>
        <item x="0"/>
        <item x="30"/>
        <item x="1"/>
        <item x="21"/>
        <item x="20"/>
        <item x="22"/>
        <item x="23"/>
        <item x="11"/>
        <item x="24"/>
        <item x="2"/>
        <item x="25"/>
        <item x="12"/>
        <item x="13"/>
        <item x="14"/>
        <item x="15"/>
        <item x="6"/>
        <item x="31"/>
        <item x="16"/>
        <item x="3"/>
        <item x="17"/>
        <item x="18"/>
        <item x="32"/>
        <item x="26"/>
        <item x="27"/>
        <item x="4"/>
        <item x="19"/>
        <item x="28"/>
        <item x="33"/>
        <item x="5"/>
        <item t="default"/>
      </items>
    </pivotField>
    <pivotField showAll="0"/>
    <pivotField showAll="0"/>
    <pivotField axis="axisCol" showAll="0">
      <items count="14">
        <item x="5"/>
        <item x="3"/>
        <item x="1"/>
        <item x="10"/>
        <item x="11"/>
        <item x="0"/>
        <item x="4"/>
        <item x="12"/>
        <item x="7"/>
        <item x="6"/>
        <item x="2"/>
        <item x="8"/>
        <item x="9"/>
        <item t="default"/>
      </items>
    </pivotField>
    <pivotField dataField="1" numFmtId="44" showAll="0"/>
    <pivotField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4">
    <format dxfId="151">
      <pivotArea dataOnly="0" labelOnly="1" fieldPosition="0">
        <references count="1">
          <reference field="0" count="1">
            <x v="33"/>
          </reference>
        </references>
      </pivotArea>
    </format>
    <format dxfId="150">
      <pivotArea outline="0" collapsedLevelsAreSubtotals="1" fieldPosition="0"/>
    </format>
    <format dxfId="149">
      <pivotArea outline="0" collapsedLevelsAreSubtotals="1" fieldPosition="0"/>
    </format>
    <format dxfId="148">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C07F40-1D5D-4385-8029-A38773ADDAA5}" name="PivotTable1"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3" firstHeaderRow="1" firstDataRow="2" firstDataCol="1"/>
  <pivotFields count="6">
    <pivotField axis="axisRow" showAll="0">
      <items count="21">
        <item x="16"/>
        <item x="2"/>
        <item x="14"/>
        <item x="10"/>
        <item x="0"/>
        <item x="1"/>
        <item x="12"/>
        <item x="11"/>
        <item x="9"/>
        <item x="13"/>
        <item x="3"/>
        <item x="4"/>
        <item x="5"/>
        <item x="6"/>
        <item x="18"/>
        <item x="15"/>
        <item x="17"/>
        <item x="7"/>
        <item x="19"/>
        <item x="8"/>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47">
      <pivotArea collapsedLevelsAreSubtotals="1" fieldPosition="0">
        <references count="1">
          <reference field="0" count="1">
            <x v="19"/>
          </reference>
        </references>
      </pivotArea>
    </format>
    <format dxfId="146">
      <pivotArea dataOnly="0" labelOnly="1" fieldPosition="0">
        <references count="1">
          <reference field="0" count="1">
            <x v="19"/>
          </reference>
        </references>
      </pivotArea>
    </format>
    <format dxfId="145">
      <pivotArea outline="0" collapsedLevelsAreSubtotals="1" fieldPosition="0"/>
    </format>
    <format dxfId="144">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7B2C5C-F564-4863-AA3F-0C592AA880B4}" name="PivotTable2"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7" firstHeaderRow="1" firstDataRow="2" firstDataCol="1"/>
  <pivotFields count="6">
    <pivotField axis="axisRow" showAll="0">
      <items count="15">
        <item x="2"/>
        <item x="3"/>
        <item x="0"/>
        <item x="1"/>
        <item x="11"/>
        <item x="12"/>
        <item x="8"/>
        <item x="13"/>
        <item x="4"/>
        <item x="9"/>
        <item x="7"/>
        <item x="5"/>
        <item x="6"/>
        <item x="10"/>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4">
    <i>
      <x/>
    </i>
    <i>
      <x v="1"/>
    </i>
    <i>
      <x v="2"/>
    </i>
    <i>
      <x v="3"/>
    </i>
    <i>
      <x v="4"/>
    </i>
    <i>
      <x v="5"/>
    </i>
    <i>
      <x v="6"/>
    </i>
    <i>
      <x v="7"/>
    </i>
    <i>
      <x v="8"/>
    </i>
    <i>
      <x v="9"/>
    </i>
    <i>
      <x v="10"/>
    </i>
    <i>
      <x v="11"/>
    </i>
    <i>
      <x v="12"/>
    </i>
    <i>
      <x v="1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43">
      <pivotArea collapsedLevelsAreSubtotals="1" fieldPosition="0">
        <references count="1">
          <reference field="0" count="1">
            <x v="13"/>
          </reference>
        </references>
      </pivotArea>
    </format>
    <format dxfId="142">
      <pivotArea dataOnly="0" labelOnly="1" fieldPosition="0">
        <references count="1">
          <reference field="0" count="1">
            <x v="13"/>
          </reference>
        </references>
      </pivotArea>
    </format>
    <format dxfId="141">
      <pivotArea outline="0" collapsedLevelsAreSubtotals="1" fieldPosition="0"/>
    </format>
    <format dxfId="140">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836C1A8-9DFC-4B0D-BB6A-92BA7C851873}" name="PivotTable3"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13"/>
        <item x="4"/>
        <item x="5"/>
        <item x="16"/>
        <item x="0"/>
        <item x="1"/>
        <item x="14"/>
        <item x="6"/>
        <item x="7"/>
        <item x="17"/>
        <item x="8"/>
        <item x="9"/>
        <item x="10"/>
        <item x="12"/>
        <item x="15"/>
        <item x="11"/>
        <item x="3"/>
        <item x="2"/>
        <item t="default"/>
      </items>
    </pivotField>
    <pivotField showAll="0"/>
    <pivotField showAll="0"/>
    <pivotField axis="axisCol" showAll="0">
      <items count="14">
        <item x="5"/>
        <item x="3"/>
        <item x="1"/>
        <item m="1" x="12"/>
        <item x="10"/>
        <item x="11"/>
        <item x="0"/>
        <item x="4"/>
        <item x="7"/>
        <item x="6"/>
        <item x="2"/>
        <item x="8"/>
        <item x="9"/>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4"/>
    </i>
    <i>
      <x v="5"/>
    </i>
    <i>
      <x v="6"/>
    </i>
    <i>
      <x v="7"/>
    </i>
    <i>
      <x v="8"/>
    </i>
    <i>
      <x v="9"/>
    </i>
    <i>
      <x v="10"/>
    </i>
    <i>
      <x v="11"/>
    </i>
    <i>
      <x v="12"/>
    </i>
  </colItems>
  <dataFields count="1">
    <dataField name="Max of Prices (A$ incl. GST) - " fld="4" subtotal="max" baseField="0" baseItem="3" numFmtId="44"/>
  </dataFields>
  <formats count="5">
    <format dxfId="139">
      <pivotArea outline="0" collapsedLevelsAreSubtotals="1" fieldPosition="0"/>
    </format>
    <format dxfId="138">
      <pivotArea dataOnly="0" labelOnly="1" fieldPosition="0">
        <references count="1">
          <reference field="0" count="1">
            <x v="13"/>
          </reference>
        </references>
      </pivotArea>
    </format>
    <format dxfId="137">
      <pivotArea collapsedLevelsAreSubtotals="1" fieldPosition="0">
        <references count="1">
          <reference field="0" count="1">
            <x v="17"/>
          </reference>
        </references>
      </pivotArea>
    </format>
    <format dxfId="136">
      <pivotArea dataOnly="0" labelOnly="1" fieldPosition="0">
        <references count="1">
          <reference field="0" count="1">
            <x v="17"/>
          </reference>
        </references>
      </pivotArea>
    </format>
    <format dxfId="135">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C41E1E-7C30-4913-A594-4A383B330A37}" name="PivotTable4"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7" firstHeaderRow="1" firstDataRow="2" firstDataCol="1"/>
  <pivotFields count="6">
    <pivotField axis="axisRow" showAll="0">
      <items count="25">
        <item x="10"/>
        <item x="15"/>
        <item x="11"/>
        <item x="16"/>
        <item x="7"/>
        <item x="18"/>
        <item x="0"/>
        <item x="1"/>
        <item x="2"/>
        <item x="8"/>
        <item x="9"/>
        <item x="12"/>
        <item x="3"/>
        <item x="19"/>
        <item x="20"/>
        <item x="4"/>
        <item x="5"/>
        <item x="22"/>
        <item x="23"/>
        <item x="6"/>
        <item x="21"/>
        <item x="17"/>
        <item x="13"/>
        <item x="14"/>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4">
    <i>
      <x/>
    </i>
    <i>
      <x v="1"/>
    </i>
    <i>
      <x v="2"/>
    </i>
    <i>
      <x v="3"/>
    </i>
    <i>
      <x v="4"/>
    </i>
    <i>
      <x v="5"/>
    </i>
    <i>
      <x v="6"/>
    </i>
    <i>
      <x v="7"/>
    </i>
    <i>
      <x v="8"/>
    </i>
    <i>
      <x v="9"/>
    </i>
    <i>
      <x v="10"/>
    </i>
    <i>
      <x v="11"/>
    </i>
    <i>
      <x v="12"/>
    </i>
    <i>
      <x v="13"/>
    </i>
    <i>
      <x v="14"/>
    </i>
    <i>
      <x v="15"/>
    </i>
    <i>
      <x v="16"/>
    </i>
    <i>
      <x v="17"/>
    </i>
    <i>
      <x v="18"/>
    </i>
    <i>
      <x v="19"/>
    </i>
    <i>
      <x v="20"/>
    </i>
    <i>
      <x v="21"/>
    </i>
    <i>
      <x v="22"/>
    </i>
    <i>
      <x v="2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34">
      <pivotArea collapsedLevelsAreSubtotals="1" fieldPosition="0">
        <references count="1">
          <reference field="0" count="1">
            <x v="23"/>
          </reference>
        </references>
      </pivotArea>
    </format>
    <format dxfId="133">
      <pivotArea dataOnly="0" labelOnly="1" fieldPosition="0">
        <references count="1">
          <reference field="0" count="1">
            <x v="23"/>
          </reference>
        </references>
      </pivotArea>
    </format>
    <format dxfId="13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551AE9-CC6E-4E16-9DB5-C87007953C2A}" name="PivotTable1" cacheId="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5" firstHeaderRow="1" firstDataRow="2" firstDataCol="1"/>
  <pivotFields count="6">
    <pivotField axis="axisRow" showAll="0">
      <items count="13">
        <item x="0"/>
        <item x="1"/>
        <item x="2"/>
        <item x="3"/>
        <item x="6"/>
        <item x="7"/>
        <item x="11"/>
        <item x="8"/>
        <item x="9"/>
        <item x="10"/>
        <item x="4"/>
        <item x="5"/>
        <item t="default"/>
      </items>
    </pivotField>
    <pivotField showAll="0"/>
    <pivotField showAll="0"/>
    <pivotField axis="axisCol" showAll="0">
      <items count="13">
        <item x="3"/>
        <item x="0"/>
        <item x="2"/>
        <item x="6"/>
        <item x="5"/>
        <item x="8"/>
        <item x="10"/>
        <item x="11"/>
        <item x="1"/>
        <item x="9"/>
        <item x="4"/>
        <item x="7"/>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31">
      <pivotArea dataOnly="0" labelOnly="1" fieldPosition="0">
        <references count="1">
          <reference field="0" count="0"/>
        </references>
      </pivotArea>
    </format>
    <format dxfId="130">
      <pivotArea collapsedLevelsAreSubtotals="1" fieldPosition="0">
        <references count="1">
          <reference field="0" count="1">
            <x v="11"/>
          </reference>
        </references>
      </pivotArea>
    </format>
    <format dxfId="129">
      <pivotArea dataOnly="0" labelOnly="1" fieldPosition="0">
        <references count="1">
          <reference field="0" count="1">
            <x v="11"/>
          </reference>
        </references>
      </pivotArea>
    </format>
    <format dxfId="128">
      <pivotArea outline="0" collapsedLevelsAreSubtotals="1" fieldPosition="0"/>
    </format>
    <format dxfId="127">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EA09F95-2CCC-4CA2-94F1-29430E727042}" name="PivotTable2"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23" firstHeaderRow="1" firstDataRow="2" firstDataCol="1"/>
  <pivotFields count="6">
    <pivotField axis="axisRow" showAll="0">
      <items count="21">
        <item x="10"/>
        <item x="0"/>
        <item x="2"/>
        <item x="7"/>
        <item x="16"/>
        <item x="1"/>
        <item x="3"/>
        <item x="11"/>
        <item x="12"/>
        <item x="17"/>
        <item x="18"/>
        <item x="4"/>
        <item x="14"/>
        <item x="8"/>
        <item x="13"/>
        <item x="15"/>
        <item x="5"/>
        <item x="9"/>
        <item x="6"/>
        <item x="19"/>
        <item t="default"/>
      </items>
    </pivotField>
    <pivotField showAll="0"/>
    <pivotField showAll="0"/>
    <pivotField axis="axisCol" showAll="0">
      <items count="15">
        <item x="9"/>
        <item x="2"/>
        <item x="1"/>
        <item x="8"/>
        <item x="6"/>
        <item x="0"/>
        <item x="3"/>
        <item x="12"/>
        <item x="4"/>
        <item x="10"/>
        <item x="5"/>
        <item x="11"/>
        <item x="7"/>
        <item h="1" x="13"/>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5">
    <format dxfId="126">
      <pivotArea outline="0" collapsedLevelsAreSubtotals="1" fieldPosition="0"/>
    </format>
    <format dxfId="125">
      <pivotArea dataOnly="0" labelOnly="1" fieldPosition="0">
        <references count="1">
          <reference field="0" count="9">
            <x v="11"/>
            <x v="12"/>
            <x v="13"/>
            <x v="14"/>
            <x v="15"/>
            <x v="16"/>
            <x v="17"/>
            <x v="18"/>
            <x v="19"/>
          </reference>
        </references>
      </pivotArea>
    </format>
    <format dxfId="124">
      <pivotArea dataOnly="0" labelOnly="1" fieldPosition="0">
        <references count="1">
          <reference field="0" count="1">
            <x v="19"/>
          </reference>
        </references>
      </pivotArea>
    </format>
    <format dxfId="123">
      <pivotArea collapsedLevelsAreSubtotals="1" fieldPosition="0">
        <references count="1">
          <reference field="0" count="1">
            <x v="19"/>
          </reference>
        </references>
      </pivotArea>
    </format>
    <format dxfId="122">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3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41.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4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6D3A-7002-4FC5-A376-6585F041DB16}">
  <sheetPr>
    <tabColor theme="8" tint="-0.249977111117893"/>
  </sheetPr>
  <dimension ref="B1:F30"/>
  <sheetViews>
    <sheetView showGridLines="0" tabSelected="1" zoomScaleNormal="100" workbookViewId="0"/>
  </sheetViews>
  <sheetFormatPr defaultRowHeight="16.5" x14ac:dyDescent="0.3"/>
  <cols>
    <col min="1" max="1" width="1.140625" style="25" customWidth="1"/>
    <col min="2" max="2" width="11.7109375" style="25" customWidth="1"/>
    <col min="3" max="3" width="67.28515625" style="25" bestFit="1" customWidth="1"/>
    <col min="4" max="5" width="35.7109375" style="25" hidden="1" customWidth="1"/>
    <col min="6" max="6" width="3.7109375" style="25" customWidth="1"/>
    <col min="7" max="16384" width="9.140625" style="25"/>
  </cols>
  <sheetData>
    <row r="1" spans="2:6" ht="9" customHeight="1" x14ac:dyDescent="0.3"/>
    <row r="2" spans="2:6" ht="78" customHeight="1" x14ac:dyDescent="0.3">
      <c r="B2" s="173" t="s">
        <v>2769</v>
      </c>
      <c r="C2" s="173"/>
      <c r="D2" s="165"/>
      <c r="E2" s="166"/>
      <c r="F2" s="38"/>
    </row>
    <row r="3" spans="2:6" ht="43.5" hidden="1" customHeight="1" thickBot="1" x14ac:dyDescent="0.35">
      <c r="B3" s="167" t="s">
        <v>144</v>
      </c>
      <c r="C3" s="169" t="s">
        <v>154</v>
      </c>
      <c r="D3" s="170"/>
      <c r="E3" s="171"/>
      <c r="F3" s="38"/>
    </row>
    <row r="4" spans="2:6" ht="8.25" customHeight="1" x14ac:dyDescent="0.3">
      <c r="B4" s="26"/>
      <c r="C4" s="27"/>
      <c r="D4" s="172" t="s">
        <v>159</v>
      </c>
      <c r="E4" s="172"/>
      <c r="F4" s="38"/>
    </row>
    <row r="5" spans="2:6" ht="17.25" customHeight="1" x14ac:dyDescent="0.3">
      <c r="B5" s="182" t="s">
        <v>2772</v>
      </c>
      <c r="C5" s="184" t="s">
        <v>2770</v>
      </c>
      <c r="D5" s="168"/>
      <c r="E5" s="168"/>
      <c r="F5" s="38"/>
    </row>
    <row r="6" spans="2:6" ht="17.25" customHeight="1" x14ac:dyDescent="0.3">
      <c r="B6" s="182"/>
      <c r="C6" s="184" t="s">
        <v>2774</v>
      </c>
      <c r="D6" s="168"/>
      <c r="E6" s="168"/>
      <c r="F6" s="38"/>
    </row>
    <row r="7" spans="2:6" ht="17.25" customHeight="1" x14ac:dyDescent="0.3">
      <c r="B7" s="182"/>
      <c r="C7" s="184" t="s">
        <v>2771</v>
      </c>
      <c r="D7" s="168"/>
      <c r="E7" s="168"/>
      <c r="F7" s="38"/>
    </row>
    <row r="8" spans="2:6" ht="17.25" customHeight="1" x14ac:dyDescent="0.3">
      <c r="B8" s="181"/>
      <c r="C8" s="181"/>
      <c r="D8" s="168"/>
      <c r="E8" s="168"/>
      <c r="F8" s="38"/>
    </row>
    <row r="9" spans="2:6" ht="17.25" thickBot="1" x14ac:dyDescent="0.35">
      <c r="B9" s="28" t="s">
        <v>121</v>
      </c>
      <c r="C9" s="29" t="s">
        <v>122</v>
      </c>
      <c r="D9" s="28" t="s">
        <v>123</v>
      </c>
      <c r="E9" s="28" t="s">
        <v>124</v>
      </c>
      <c r="F9" s="38"/>
    </row>
    <row r="10" spans="2:6" ht="20.100000000000001" customHeight="1" x14ac:dyDescent="0.3">
      <c r="B10" s="30">
        <v>1</v>
      </c>
      <c r="C10" s="129" t="s">
        <v>17</v>
      </c>
      <c r="D10" s="31" t="s">
        <v>155</v>
      </c>
      <c r="E10" s="32" t="s">
        <v>156</v>
      </c>
      <c r="F10" s="38"/>
    </row>
    <row r="11" spans="2:6" ht="20.100000000000001" customHeight="1" x14ac:dyDescent="0.3">
      <c r="B11" s="33">
        <v>2</v>
      </c>
      <c r="C11" s="130" t="s">
        <v>93</v>
      </c>
      <c r="D11" s="34" t="s">
        <v>157</v>
      </c>
      <c r="E11" s="34" t="s">
        <v>160</v>
      </c>
      <c r="F11" s="38"/>
    </row>
    <row r="12" spans="2:6" ht="20.100000000000001" customHeight="1" x14ac:dyDescent="0.3">
      <c r="B12" s="30">
        <v>3</v>
      </c>
      <c r="C12" s="129" t="s">
        <v>125</v>
      </c>
      <c r="D12" s="32" t="s">
        <v>158</v>
      </c>
      <c r="E12" s="32" t="s">
        <v>161</v>
      </c>
      <c r="F12" s="38"/>
    </row>
    <row r="13" spans="2:6" ht="20.100000000000001" customHeight="1" x14ac:dyDescent="0.3">
      <c r="B13" s="33">
        <v>4</v>
      </c>
      <c r="C13" s="130" t="s">
        <v>126</v>
      </c>
      <c r="D13" s="34" t="s">
        <v>162</v>
      </c>
      <c r="E13" s="34" t="s">
        <v>163</v>
      </c>
      <c r="F13" s="38"/>
    </row>
    <row r="14" spans="2:6" ht="20.100000000000001" customHeight="1" x14ac:dyDescent="0.3">
      <c r="B14" s="30">
        <v>5</v>
      </c>
      <c r="C14" s="129" t="s">
        <v>127</v>
      </c>
      <c r="D14" s="32" t="s">
        <v>164</v>
      </c>
      <c r="E14" s="32" t="s">
        <v>165</v>
      </c>
      <c r="F14" s="38"/>
    </row>
    <row r="15" spans="2:6" ht="20.100000000000001" customHeight="1" x14ac:dyDescent="0.3">
      <c r="B15" s="33">
        <v>6</v>
      </c>
      <c r="C15" s="130" t="s">
        <v>128</v>
      </c>
      <c r="D15" s="34" t="s">
        <v>166</v>
      </c>
      <c r="E15" s="34" t="s">
        <v>167</v>
      </c>
      <c r="F15" s="38"/>
    </row>
    <row r="16" spans="2:6" ht="20.100000000000001" customHeight="1" x14ac:dyDescent="0.3">
      <c r="B16" s="30">
        <v>7</v>
      </c>
      <c r="C16" s="129" t="s">
        <v>719</v>
      </c>
      <c r="D16" s="32" t="s">
        <v>168</v>
      </c>
      <c r="E16" s="32" t="s">
        <v>1654</v>
      </c>
      <c r="F16" s="38"/>
    </row>
    <row r="17" spans="2:6" ht="20.100000000000001" customHeight="1" x14ac:dyDescent="0.3">
      <c r="B17" s="33">
        <v>8</v>
      </c>
      <c r="C17" s="130" t="s">
        <v>129</v>
      </c>
      <c r="D17" s="34" t="s">
        <v>169</v>
      </c>
      <c r="E17" s="34" t="s">
        <v>170</v>
      </c>
      <c r="F17" s="38"/>
    </row>
    <row r="18" spans="2:6" ht="20.100000000000001" customHeight="1" x14ac:dyDescent="0.3">
      <c r="B18" s="30">
        <v>9</v>
      </c>
      <c r="C18" s="129" t="s">
        <v>130</v>
      </c>
      <c r="D18" s="32" t="s">
        <v>145</v>
      </c>
      <c r="E18" s="32" t="s">
        <v>149</v>
      </c>
      <c r="F18" s="38"/>
    </row>
    <row r="19" spans="2:6" ht="20.100000000000001" customHeight="1" x14ac:dyDescent="0.3">
      <c r="B19" s="33">
        <v>10</v>
      </c>
      <c r="C19" s="130" t="s">
        <v>131</v>
      </c>
      <c r="D19" s="34" t="s">
        <v>171</v>
      </c>
      <c r="E19" s="34" t="s">
        <v>172</v>
      </c>
      <c r="F19" s="38"/>
    </row>
    <row r="20" spans="2:6" ht="20.100000000000001" customHeight="1" x14ac:dyDescent="0.3">
      <c r="B20" s="30">
        <v>11</v>
      </c>
      <c r="C20" s="129" t="s">
        <v>132</v>
      </c>
      <c r="D20" s="32" t="s">
        <v>146</v>
      </c>
      <c r="E20" s="32" t="s">
        <v>150</v>
      </c>
      <c r="F20" s="38"/>
    </row>
    <row r="21" spans="2:6" ht="20.100000000000001" customHeight="1" x14ac:dyDescent="0.3">
      <c r="B21" s="33">
        <v>12</v>
      </c>
      <c r="C21" s="130" t="s">
        <v>133</v>
      </c>
      <c r="D21" s="34" t="s">
        <v>173</v>
      </c>
      <c r="E21" s="34" t="s">
        <v>174</v>
      </c>
      <c r="F21" s="38"/>
    </row>
    <row r="22" spans="2:6" ht="20.100000000000001" customHeight="1" x14ac:dyDescent="0.3">
      <c r="B22" s="30">
        <v>13</v>
      </c>
      <c r="C22" s="129" t="s">
        <v>134</v>
      </c>
      <c r="D22" s="32" t="s">
        <v>175</v>
      </c>
      <c r="E22" s="32" t="s">
        <v>176</v>
      </c>
      <c r="F22" s="38"/>
    </row>
    <row r="23" spans="2:6" ht="20.100000000000001" customHeight="1" x14ac:dyDescent="0.3">
      <c r="B23" s="33">
        <v>14</v>
      </c>
      <c r="C23" s="130" t="s">
        <v>135</v>
      </c>
      <c r="D23" s="34" t="s">
        <v>147</v>
      </c>
      <c r="E23" s="34" t="s">
        <v>151</v>
      </c>
      <c r="F23" s="38"/>
    </row>
    <row r="24" spans="2:6" ht="20.100000000000001" customHeight="1" x14ac:dyDescent="0.3">
      <c r="B24" s="30">
        <v>15</v>
      </c>
      <c r="C24" s="129" t="s">
        <v>136</v>
      </c>
      <c r="D24" s="32" t="s">
        <v>177</v>
      </c>
      <c r="E24" s="32" t="s">
        <v>178</v>
      </c>
      <c r="F24" s="38"/>
    </row>
    <row r="25" spans="2:6" ht="20.100000000000001" customHeight="1" x14ac:dyDescent="0.3">
      <c r="B25" s="33">
        <v>16</v>
      </c>
      <c r="C25" s="131" t="s">
        <v>137</v>
      </c>
      <c r="D25" s="34" t="s">
        <v>180</v>
      </c>
      <c r="E25" s="34" t="s">
        <v>179</v>
      </c>
      <c r="F25" s="38"/>
    </row>
    <row r="26" spans="2:6" ht="20.100000000000001" customHeight="1" x14ac:dyDescent="0.3">
      <c r="B26" s="30">
        <v>17</v>
      </c>
      <c r="C26" s="129" t="s">
        <v>138</v>
      </c>
      <c r="D26" s="32" t="s">
        <v>181</v>
      </c>
      <c r="E26" s="32" t="s">
        <v>182</v>
      </c>
      <c r="F26" s="38"/>
    </row>
    <row r="27" spans="2:6" ht="20.100000000000001" customHeight="1" x14ac:dyDescent="0.3">
      <c r="B27" s="33">
        <v>18</v>
      </c>
      <c r="C27" s="130" t="s">
        <v>139</v>
      </c>
      <c r="D27" s="34" t="s">
        <v>148</v>
      </c>
      <c r="E27" s="34" t="s">
        <v>152</v>
      </c>
      <c r="F27" s="38"/>
    </row>
    <row r="28" spans="2:6" ht="20.100000000000001" customHeight="1" x14ac:dyDescent="0.3">
      <c r="B28" s="30">
        <v>19</v>
      </c>
      <c r="C28" s="129" t="s">
        <v>140</v>
      </c>
      <c r="D28" s="32" t="s">
        <v>183</v>
      </c>
      <c r="E28" s="32" t="s">
        <v>184</v>
      </c>
      <c r="F28" s="38"/>
    </row>
    <row r="29" spans="2:6" ht="20.100000000000001" customHeight="1" thickBot="1" x14ac:dyDescent="0.35">
      <c r="B29" s="35">
        <v>20</v>
      </c>
      <c r="C29" s="132" t="s">
        <v>141</v>
      </c>
      <c r="D29" s="36" t="s">
        <v>185</v>
      </c>
      <c r="E29" s="36" t="s">
        <v>186</v>
      </c>
      <c r="F29" s="38"/>
    </row>
    <row r="30" spans="2:6" ht="17.25" thickTop="1" x14ac:dyDescent="0.3">
      <c r="B30" s="37"/>
      <c r="C30" s="38"/>
      <c r="D30" s="38"/>
      <c r="E30" s="38"/>
      <c r="F30" s="38"/>
    </row>
  </sheetData>
  <sheetProtection algorithmName="SHA-512" hashValue="q49VIHROOui6pko3t5LeC3QGUiH8PSU5S2etiEm0LOyhesGRK90qo6+K4TPfxhWr7JI410kAgCoguwU0vaXohQ==" saltValue="7tSqSeeBry8t/K4YJScfYQ==" spinCount="100000" sheet="1" objects="1" scenarios="1" formatCells="0" formatColumns="0" formatRows="0" insertColumns="0" insertRows="0" insertHyperlinks="0" deleteColumns="0" deleteRows="0"/>
  <mergeCells count="4">
    <mergeCell ref="C3:E3"/>
    <mergeCell ref="D4:E4"/>
    <mergeCell ref="B2:C2"/>
    <mergeCell ref="B5:B7"/>
  </mergeCells>
  <hyperlinks>
    <hyperlink ref="D10" location="'1. Acoustics MATRIX'!A1" display="1. Acoustics Matrix" xr:uid="{C52AC9C3-AAC2-44B2-9011-192EBDDFC072}"/>
    <hyperlink ref="E10" location="'1. Acoustics MASTER'!A1" display="1. Acoustics Master" xr:uid="{9352075B-C38B-463D-BF83-F91CB7410ABE}"/>
    <hyperlink ref="D11" location="'2. Civil Eng MATRIX'!A1" display="2. Civil Eng Matrix" xr:uid="{AA54240F-3880-4C73-8EC7-639519DD31C7}"/>
    <hyperlink ref="E11" location="'2. Civil Eng MASTER'!A1" display="2. Civil Eng Master" xr:uid="{E7FAFE22-7C4E-4F53-B2F7-4D2F573E0DDD}"/>
    <hyperlink ref="D12" location="'3. Electrical Eng MATRIX'!A1" display="3. Electrical Eng Matrix" xr:uid="{C15854A8-39FB-4C64-8751-0540E426F62E}"/>
    <hyperlink ref="D13" location="'4. Fire Eng MATRIX'!A1" display="4. Fire Eng Matrix" xr:uid="{A547F91D-F59B-45AC-A226-E087EF82FFE9}"/>
    <hyperlink ref="D14" location="'5. Hydraulic Eng MATRIX'!A1" display="5. Hydraulic Eng Matrix" xr:uid="{F403786A-D83B-4343-9869-FEAD814184A8}"/>
    <hyperlink ref="D15" location="'6. Mechanical Eng MATRIX'!A1" display="6. Mechanical Eng Matrix" xr:uid="{A200D69D-1306-4634-905C-A1284A95B83B}"/>
    <hyperlink ref="D16" location="'7. Structural Eng MATRIX'!A1" display="7. Structural Eng Matrix" xr:uid="{95A9924E-49C8-4AC2-8AEF-A8C718F77B37}"/>
    <hyperlink ref="D17" location="'8. Vertical Transport MATRIX'!A1" display="8. Vertical Transport Matrix" xr:uid="{318C1856-7A3E-41FF-A76C-6CCE13CC44F0}"/>
    <hyperlink ref="D18" location="'9. Building Design MATRIX'!A1" display="9. Building Design Matrix" xr:uid="{C36478DA-DA2A-43F8-8EA8-D1C8A64C9EDE}"/>
    <hyperlink ref="D19" location="'10. ESD MATRIX'!A1" display="10. ESD Matrix" xr:uid="{2CD15301-1734-4EEC-9423-E67C69009A8B}"/>
    <hyperlink ref="D20" location="'11. Land Surveying MATRIX'!A1" display="11. Land Surveying Matrix" xr:uid="{F5FA1BDE-D975-41EE-9872-478A88973D39}"/>
    <hyperlink ref="D21" location="'12. Enviro Svcs MATRIX'!A1" display="12. Enviro Svcs Matrix" xr:uid="{13161212-542E-432A-83F5-ED9C74583517}"/>
    <hyperlink ref="D22" location="'13. Security MATRIX'!A1" display="13. Security Matrix" xr:uid="{73E92BAE-3567-4BF2-A24F-7D1AEB3155F3}"/>
    <hyperlink ref="D23" location="'14. Time Planning MATRIX'!A1" display="14. Time Planning Matrix" xr:uid="{48746399-0FA3-496A-A1DE-10630A788620}"/>
    <hyperlink ref="D24" location="'15. Traffic MATRIX'!A1" display="15. Traffic Matrix" xr:uid="{947F3FDB-7DD0-4E5A-A9A5-2819D1C94BA3}"/>
    <hyperlink ref="D25" location="'16. Independent Super MATRIX'!A1" display="16. Independent Super Matrix" xr:uid="{38262FBE-6955-4CDC-AB61-1313456F02C7}"/>
    <hyperlink ref="D26" location="'17. Geotech MATRIX'!A1" display="17. Geotech Matrix" xr:uid="{EB65F7B1-1920-4932-8445-1CB5C043A73C}"/>
    <hyperlink ref="D27" location="'18. Landscape MATRIX'!A1" display="18. Landscape Matrix" xr:uid="{EDEB009B-78D0-4C91-9DBC-D8012E4EB771}"/>
    <hyperlink ref="D28" location="'19. Haz Mat Inspections MATRIX'!A1" display="19. Haz Mat Inspections Matrix" xr:uid="{AD1EACA6-F6BD-47C0-BB50-2CFC604A6330}"/>
    <hyperlink ref="D29" location="'20. BIM MATRIX'!A1" display="20. BIM Matrix" xr:uid="{5CA22FFF-05D6-4EA8-8494-F299541B4BCE}"/>
    <hyperlink ref="E12" location="'3. Electrical Eng MASTER'!A1" display="3. Electrical Eng Master" xr:uid="{669E49AB-5FC3-4365-A370-DA63444F26C3}"/>
    <hyperlink ref="E13" location="'4. Fire Eng MASTER'!A1" display="4. Fire Eng Master" xr:uid="{707AB9EB-CC7F-4B28-A1DF-BE48B6DC7036}"/>
    <hyperlink ref="E14" location="'5. Hydraulic Eng MASTER'!A1" display="5. Hydraulic Eng Master" xr:uid="{254730AE-B18F-46B5-B3AF-F4FC526460AD}"/>
    <hyperlink ref="E15" location="'6. Mechanical Eng MASTER'!A1" display="6. Mechanical Eng Master" xr:uid="{E823AF77-11E9-4BF4-802F-D295D5A2302B}"/>
    <hyperlink ref="E16" location="'7. Structural Eng MASTER'!A1" display="7. Structral Eng Master" xr:uid="{C55C52B9-8A01-452E-9A5B-E369BA673D84}"/>
    <hyperlink ref="E17" location="'8. Vertical Transport MASTER'!A1" display="8. Vertical Transport Master" xr:uid="{997D0718-415A-4AAF-B911-06B4EEDD8456}"/>
    <hyperlink ref="E18" location="'9. Building Design MASTER'!A1" display="9. Building Design Master" xr:uid="{D0842D72-F1DC-4DD5-BB3A-471BBE4EEE42}"/>
    <hyperlink ref="E19" location="'10. ESD MASTER'!A1" display="10. ESD Master" xr:uid="{055BF14A-D6BA-4802-82CB-B08196D70F1C}"/>
    <hyperlink ref="E20" location="'11. Land Surveying MASTER'!A1" display="11. Land Surveying Master" xr:uid="{4CFF5F31-7085-4B82-86C7-BB079DA0E65B}"/>
    <hyperlink ref="E21" location="'12. Enviro Svcs MASTER'!A1" display="12. Enviro Svcs Master" xr:uid="{07926C38-BE52-49C7-A499-7F7FC433049F}"/>
    <hyperlink ref="E22" location="'13. Security MASTER'!A1" display="13. Security Master" xr:uid="{7283D39E-E64F-4C72-9D9F-A0E76335DF57}"/>
    <hyperlink ref="E23" location="'14. Time Planning MASTER'!A1" display="14. Time Planning Master" xr:uid="{4134BBF6-4BA0-4A80-BECF-5FF4638DECC0}"/>
    <hyperlink ref="E24" location="'15. Traffic MASTER'!A1" display="15. Traffic Master" xr:uid="{D9041437-1654-4AE3-B645-3029F36CE2A0}"/>
    <hyperlink ref="E25" location="'16. Independent Super MASTER'!A1" display="16. Independent Super Master" xr:uid="{511F94A6-0727-432B-B496-FC36D99C159B}"/>
    <hyperlink ref="E26" location="'17. Geotech MASTER'!A1" display="17. Geotech Master" xr:uid="{A3598455-D853-4DD0-88B5-2A970083AE17}"/>
    <hyperlink ref="E27" location="'18. Landscape MASTER'!A1" display="18. Landscape Master" xr:uid="{20EAF7C6-C12B-4B0A-8EB4-18AA7756A46E}"/>
    <hyperlink ref="E28" location="'19. Haz Mat Inspections MASTER'!A1" display="19. Haz Mat Inspections Master" xr:uid="{78B263A2-3BB5-446F-A25E-C266C1F49EBF}"/>
    <hyperlink ref="E29" location="'20. BIM MASTER'!A1" display="20. BIM Master" xr:uid="{5EE898B7-CB7D-4C0D-8DAA-CC6E79A931E3}"/>
    <hyperlink ref="C5" location="'Contact Details'!A1" display="Contact Details" xr:uid="{106679AB-4A57-43CD-9FF7-E338F989E11C}"/>
    <hyperlink ref="C6" location="'Service Categories'!A1" display="Service's Offered" xr:uid="{F912BBDA-A9DA-4151-A297-7DC340388293}"/>
    <hyperlink ref="C7" location="'Document Control'!A1" display="Document Control" xr:uid="{16E686E9-3745-47E3-8328-B867DCD88438}"/>
  </hyperlinks>
  <pageMargins left="0.7" right="0.7" top="0.75" bottom="0.75" header="0.3" footer="0.3"/>
  <headerFooter>
    <oddHeader>&amp;C&amp;"Calibri"&amp;12&amp;KFF0000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D962-EBD9-492B-AFCD-F2760C2BBB38}">
  <sheetPr>
    <tabColor theme="2" tint="-9.9978637043366805E-2"/>
  </sheetPr>
  <dimension ref="A1:F32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430</v>
      </c>
      <c r="C1" s="179"/>
      <c r="D1" s="179"/>
      <c r="E1" s="179"/>
      <c r="F1" s="179"/>
    </row>
    <row r="2" spans="1:6" ht="31.5" customHeight="1" thickTop="1" x14ac:dyDescent="0.25">
      <c r="A2" s="2" t="s">
        <v>112</v>
      </c>
      <c r="B2" s="1" t="s">
        <v>0</v>
      </c>
      <c r="C2" s="2" t="s">
        <v>1</v>
      </c>
      <c r="D2" s="2" t="s">
        <v>2</v>
      </c>
      <c r="E2" s="1" t="s">
        <v>3</v>
      </c>
      <c r="F2" s="3" t="s">
        <v>4</v>
      </c>
    </row>
    <row r="3" spans="1:6" ht="57" x14ac:dyDescent="0.25">
      <c r="A3" s="67" t="s">
        <v>339</v>
      </c>
      <c r="B3" s="67" t="s">
        <v>544</v>
      </c>
      <c r="C3" s="67" t="s">
        <v>545</v>
      </c>
      <c r="D3" s="67" t="s">
        <v>18</v>
      </c>
      <c r="E3" s="76">
        <v>390</v>
      </c>
      <c r="F3" s="67" t="s">
        <v>550</v>
      </c>
    </row>
    <row r="4" spans="1:6" x14ac:dyDescent="0.25">
      <c r="A4" s="77" t="s">
        <v>339</v>
      </c>
      <c r="B4" s="77" t="s">
        <v>544</v>
      </c>
      <c r="C4" s="77" t="s">
        <v>546</v>
      </c>
      <c r="D4" s="77" t="s">
        <v>34</v>
      </c>
      <c r="E4" s="78">
        <v>230</v>
      </c>
      <c r="F4" s="77" t="s">
        <v>551</v>
      </c>
    </row>
    <row r="5" spans="1:6" x14ac:dyDescent="0.25">
      <c r="A5" s="67" t="s">
        <v>339</v>
      </c>
      <c r="B5" s="67" t="s">
        <v>544</v>
      </c>
      <c r="C5" s="67" t="s">
        <v>546</v>
      </c>
      <c r="D5" s="67" t="s">
        <v>25</v>
      </c>
      <c r="E5" s="76">
        <v>190</v>
      </c>
      <c r="F5" s="67" t="s">
        <v>552</v>
      </c>
    </row>
    <row r="6" spans="1:6" ht="57" x14ac:dyDescent="0.25">
      <c r="A6" s="77" t="s">
        <v>339</v>
      </c>
      <c r="B6" s="77" t="s">
        <v>534</v>
      </c>
      <c r="C6" s="77" t="s">
        <v>545</v>
      </c>
      <c r="D6" s="77" t="s">
        <v>18</v>
      </c>
      <c r="E6" s="78">
        <v>390</v>
      </c>
      <c r="F6" s="77"/>
    </row>
    <row r="7" spans="1:6" ht="57" x14ac:dyDescent="0.25">
      <c r="A7" s="67" t="s">
        <v>339</v>
      </c>
      <c r="B7" s="67" t="s">
        <v>534</v>
      </c>
      <c r="C7" s="67" t="s">
        <v>545</v>
      </c>
      <c r="D7" s="67" t="s">
        <v>42</v>
      </c>
      <c r="E7" s="76">
        <v>360</v>
      </c>
      <c r="F7" s="67"/>
    </row>
    <row r="8" spans="1:6" ht="57" x14ac:dyDescent="0.25">
      <c r="A8" s="77" t="s">
        <v>339</v>
      </c>
      <c r="B8" s="77" t="s">
        <v>534</v>
      </c>
      <c r="C8" s="77" t="s">
        <v>545</v>
      </c>
      <c r="D8" s="77" t="s">
        <v>7</v>
      </c>
      <c r="E8" s="78">
        <v>300</v>
      </c>
      <c r="F8" s="77"/>
    </row>
    <row r="9" spans="1:6" ht="57" x14ac:dyDescent="0.25">
      <c r="A9" s="67" t="s">
        <v>339</v>
      </c>
      <c r="B9" s="67" t="s">
        <v>534</v>
      </c>
      <c r="C9" s="67" t="s">
        <v>545</v>
      </c>
      <c r="D9" s="67" t="s">
        <v>10</v>
      </c>
      <c r="E9" s="76">
        <v>260</v>
      </c>
      <c r="F9" s="67"/>
    </row>
    <row r="10" spans="1:6" ht="57" x14ac:dyDescent="0.25">
      <c r="A10" s="77" t="s">
        <v>339</v>
      </c>
      <c r="B10" s="77" t="s">
        <v>534</v>
      </c>
      <c r="C10" s="77" t="s">
        <v>545</v>
      </c>
      <c r="D10" s="77" t="s">
        <v>25</v>
      </c>
      <c r="E10" s="78">
        <v>190</v>
      </c>
      <c r="F10" s="77"/>
    </row>
    <row r="11" spans="1:6" ht="57" x14ac:dyDescent="0.25">
      <c r="A11" s="67" t="s">
        <v>339</v>
      </c>
      <c r="B11" s="67" t="s">
        <v>534</v>
      </c>
      <c r="C11" s="67" t="s">
        <v>545</v>
      </c>
      <c r="D11" s="67" t="s">
        <v>12</v>
      </c>
      <c r="E11" s="76">
        <v>160</v>
      </c>
      <c r="F11" s="67"/>
    </row>
    <row r="12" spans="1:6" x14ac:dyDescent="0.25">
      <c r="A12" s="77" t="s">
        <v>339</v>
      </c>
      <c r="B12" s="77" t="s">
        <v>534</v>
      </c>
      <c r="C12" s="77" t="s">
        <v>547</v>
      </c>
      <c r="D12" s="77" t="s">
        <v>34</v>
      </c>
      <c r="E12" s="78">
        <v>230</v>
      </c>
      <c r="F12" s="77"/>
    </row>
    <row r="13" spans="1:6" x14ac:dyDescent="0.25">
      <c r="A13" s="67" t="s">
        <v>339</v>
      </c>
      <c r="B13" s="67" t="s">
        <v>534</v>
      </c>
      <c r="C13" s="67" t="s">
        <v>548</v>
      </c>
      <c r="D13" s="67" t="s">
        <v>13</v>
      </c>
      <c r="E13" s="76">
        <v>200</v>
      </c>
      <c r="F13" s="67"/>
    </row>
    <row r="14" spans="1:6" ht="15.75" thickBot="1" x14ac:dyDescent="0.3">
      <c r="A14" s="79" t="s">
        <v>339</v>
      </c>
      <c r="B14" s="79" t="s">
        <v>534</v>
      </c>
      <c r="C14" s="79" t="s">
        <v>549</v>
      </c>
      <c r="D14" s="79" t="s">
        <v>43</v>
      </c>
      <c r="E14" s="80">
        <v>180</v>
      </c>
      <c r="F14" s="79"/>
    </row>
    <row r="15" spans="1:6" ht="15.75" thickTop="1" x14ac:dyDescent="0.25">
      <c r="A15" s="82" t="s">
        <v>92</v>
      </c>
      <c r="B15" s="82" t="s">
        <v>5</v>
      </c>
      <c r="C15" s="82" t="s">
        <v>125</v>
      </c>
      <c r="D15" s="82" t="s">
        <v>40</v>
      </c>
      <c r="E15" s="83">
        <v>470.25</v>
      </c>
      <c r="F15" s="82" t="s">
        <v>94</v>
      </c>
    </row>
    <row r="16" spans="1:6" x14ac:dyDescent="0.25">
      <c r="A16" s="77" t="s">
        <v>92</v>
      </c>
      <c r="B16" s="77" t="s">
        <v>5</v>
      </c>
      <c r="C16" s="77" t="s">
        <v>125</v>
      </c>
      <c r="D16" s="77" t="s">
        <v>18</v>
      </c>
      <c r="E16" s="78">
        <v>370.97500000000002</v>
      </c>
      <c r="F16" s="77" t="s">
        <v>95</v>
      </c>
    </row>
    <row r="17" spans="1:6" x14ac:dyDescent="0.25">
      <c r="A17" s="67" t="s">
        <v>92</v>
      </c>
      <c r="B17" s="67" t="s">
        <v>5</v>
      </c>
      <c r="C17" s="67" t="s">
        <v>125</v>
      </c>
      <c r="D17" s="67" t="s">
        <v>21</v>
      </c>
      <c r="E17" s="76">
        <v>339.625</v>
      </c>
      <c r="F17" s="67" t="s">
        <v>96</v>
      </c>
    </row>
    <row r="18" spans="1:6" x14ac:dyDescent="0.25">
      <c r="A18" s="77" t="s">
        <v>92</v>
      </c>
      <c r="B18" s="77" t="s">
        <v>5</v>
      </c>
      <c r="C18" s="77" t="s">
        <v>125</v>
      </c>
      <c r="D18" s="77" t="s">
        <v>42</v>
      </c>
      <c r="E18" s="78">
        <v>266.47500000000002</v>
      </c>
      <c r="F18" s="77" t="s">
        <v>97</v>
      </c>
    </row>
    <row r="19" spans="1:6" x14ac:dyDescent="0.25">
      <c r="A19" s="67" t="s">
        <v>92</v>
      </c>
      <c r="B19" s="67" t="s">
        <v>5</v>
      </c>
      <c r="C19" s="67" t="s">
        <v>125</v>
      </c>
      <c r="D19" s="67" t="s">
        <v>10</v>
      </c>
      <c r="E19" s="76">
        <v>219.45</v>
      </c>
      <c r="F19" s="67" t="s">
        <v>98</v>
      </c>
    </row>
    <row r="20" spans="1:6" ht="28.5" x14ac:dyDescent="0.25">
      <c r="A20" s="77" t="s">
        <v>92</v>
      </c>
      <c r="B20" s="77" t="s">
        <v>5</v>
      </c>
      <c r="C20" s="77" t="s">
        <v>125</v>
      </c>
      <c r="D20" s="77" t="s">
        <v>34</v>
      </c>
      <c r="E20" s="78">
        <v>182.875</v>
      </c>
      <c r="F20" s="77" t="s">
        <v>99</v>
      </c>
    </row>
    <row r="21" spans="1:6" x14ac:dyDescent="0.25">
      <c r="A21" s="67" t="s">
        <v>92</v>
      </c>
      <c r="B21" s="67" t="s">
        <v>5</v>
      </c>
      <c r="C21" s="67" t="s">
        <v>125</v>
      </c>
      <c r="D21" s="67" t="s">
        <v>12</v>
      </c>
      <c r="E21" s="76">
        <v>156.75</v>
      </c>
      <c r="F21" s="67" t="s">
        <v>100</v>
      </c>
    </row>
    <row r="22" spans="1:6" ht="28.5" x14ac:dyDescent="0.25">
      <c r="A22" s="77" t="s">
        <v>92</v>
      </c>
      <c r="B22" s="77" t="s">
        <v>5</v>
      </c>
      <c r="C22" s="77" t="s">
        <v>125</v>
      </c>
      <c r="D22" s="77" t="s">
        <v>34</v>
      </c>
      <c r="E22" s="78">
        <v>256.02499999999998</v>
      </c>
      <c r="F22" s="77" t="s">
        <v>101</v>
      </c>
    </row>
    <row r="23" spans="1:6" x14ac:dyDescent="0.25">
      <c r="A23" s="67" t="s">
        <v>92</v>
      </c>
      <c r="B23" s="67" t="s">
        <v>5</v>
      </c>
      <c r="C23" s="67" t="s">
        <v>125</v>
      </c>
      <c r="D23" s="67" t="s">
        <v>13</v>
      </c>
      <c r="E23" s="76">
        <v>203.77500000000001</v>
      </c>
      <c r="F23" s="67" t="s">
        <v>102</v>
      </c>
    </row>
    <row r="24" spans="1:6" x14ac:dyDescent="0.25">
      <c r="A24" s="77" t="s">
        <v>92</v>
      </c>
      <c r="B24" s="77" t="s">
        <v>5</v>
      </c>
      <c r="C24" s="77" t="s">
        <v>125</v>
      </c>
      <c r="D24" s="77" t="s">
        <v>43</v>
      </c>
      <c r="E24" s="78">
        <v>161.97499999999999</v>
      </c>
      <c r="F24" s="77" t="s">
        <v>103</v>
      </c>
    </row>
    <row r="25" spans="1:6" ht="71.25" x14ac:dyDescent="0.25">
      <c r="A25" s="67" t="s">
        <v>92</v>
      </c>
      <c r="B25" s="67" t="s">
        <v>104</v>
      </c>
      <c r="C25" s="67" t="s">
        <v>125</v>
      </c>
      <c r="D25" s="67" t="s">
        <v>18</v>
      </c>
      <c r="E25" s="76">
        <v>242</v>
      </c>
      <c r="F25" s="67" t="s">
        <v>105</v>
      </c>
    </row>
    <row r="26" spans="1:6" ht="71.25" x14ac:dyDescent="0.25">
      <c r="A26" s="77" t="s">
        <v>92</v>
      </c>
      <c r="B26" s="77" t="s">
        <v>104</v>
      </c>
      <c r="C26" s="77" t="s">
        <v>125</v>
      </c>
      <c r="D26" s="77" t="s">
        <v>21</v>
      </c>
      <c r="E26" s="78">
        <v>176</v>
      </c>
      <c r="F26" s="77" t="s">
        <v>106</v>
      </c>
    </row>
    <row r="27" spans="1:6" ht="71.25" x14ac:dyDescent="0.25">
      <c r="A27" s="67" t="s">
        <v>92</v>
      </c>
      <c r="B27" s="67" t="s">
        <v>104</v>
      </c>
      <c r="C27" s="67" t="s">
        <v>125</v>
      </c>
      <c r="D27" s="67" t="s">
        <v>42</v>
      </c>
      <c r="E27" s="76">
        <v>115.5</v>
      </c>
      <c r="F27" s="67" t="s">
        <v>106</v>
      </c>
    </row>
    <row r="28" spans="1:6" ht="71.25" x14ac:dyDescent="0.25">
      <c r="A28" s="77" t="s">
        <v>92</v>
      </c>
      <c r="B28" s="77" t="s">
        <v>104</v>
      </c>
      <c r="C28" s="77" t="s">
        <v>125</v>
      </c>
      <c r="D28" s="77" t="s">
        <v>10</v>
      </c>
      <c r="E28" s="78">
        <v>95</v>
      </c>
      <c r="F28" s="77" t="s">
        <v>107</v>
      </c>
    </row>
    <row r="29" spans="1:6" ht="85.5" x14ac:dyDescent="0.25">
      <c r="A29" s="67" t="s">
        <v>92</v>
      </c>
      <c r="B29" s="67" t="s">
        <v>104</v>
      </c>
      <c r="C29" s="67" t="s">
        <v>125</v>
      </c>
      <c r="D29" s="67" t="s">
        <v>34</v>
      </c>
      <c r="E29" s="76">
        <v>80</v>
      </c>
      <c r="F29" s="67" t="s">
        <v>108</v>
      </c>
    </row>
    <row r="30" spans="1:6" ht="85.5" x14ac:dyDescent="0.25">
      <c r="A30" s="77" t="s">
        <v>92</v>
      </c>
      <c r="B30" s="77" t="s">
        <v>104</v>
      </c>
      <c r="C30" s="77" t="s">
        <v>125</v>
      </c>
      <c r="D30" s="77" t="s">
        <v>34</v>
      </c>
      <c r="E30" s="78">
        <v>148.5</v>
      </c>
      <c r="F30" s="77" t="s">
        <v>109</v>
      </c>
    </row>
    <row r="31" spans="1:6" ht="71.25" x14ac:dyDescent="0.25">
      <c r="A31" s="67" t="s">
        <v>92</v>
      </c>
      <c r="B31" s="67" t="s">
        <v>104</v>
      </c>
      <c r="C31" s="67" t="s">
        <v>125</v>
      </c>
      <c r="D31" s="67" t="s">
        <v>13</v>
      </c>
      <c r="E31" s="76">
        <v>82.5</v>
      </c>
      <c r="F31" s="67" t="s">
        <v>110</v>
      </c>
    </row>
    <row r="32" spans="1:6" ht="72" thickBot="1" x14ac:dyDescent="0.3">
      <c r="A32" s="79" t="s">
        <v>92</v>
      </c>
      <c r="B32" s="79" t="s">
        <v>104</v>
      </c>
      <c r="C32" s="79" t="s">
        <v>125</v>
      </c>
      <c r="D32" s="79" t="s">
        <v>43</v>
      </c>
      <c r="E32" s="80">
        <v>66</v>
      </c>
      <c r="F32" s="79" t="s">
        <v>111</v>
      </c>
    </row>
    <row r="33" spans="1:6" ht="29.25" thickTop="1" x14ac:dyDescent="0.25">
      <c r="A33" s="82" t="s">
        <v>344</v>
      </c>
      <c r="B33" s="82" t="s">
        <v>340</v>
      </c>
      <c r="C33" s="82" t="s">
        <v>454</v>
      </c>
      <c r="D33" s="82" t="s">
        <v>10</v>
      </c>
      <c r="E33" s="83">
        <v>190</v>
      </c>
      <c r="F33" s="82"/>
    </row>
    <row r="34" spans="1:6" ht="28.5" x14ac:dyDescent="0.25">
      <c r="A34" s="77" t="s">
        <v>344</v>
      </c>
      <c r="B34" s="77" t="s">
        <v>455</v>
      </c>
      <c r="C34" s="77" t="s">
        <v>456</v>
      </c>
      <c r="D34" s="77" t="s">
        <v>10</v>
      </c>
      <c r="E34" s="78">
        <v>275</v>
      </c>
      <c r="F34" s="77" t="s">
        <v>458</v>
      </c>
    </row>
    <row r="35" spans="1:6" ht="28.5" x14ac:dyDescent="0.25">
      <c r="A35" s="67" t="s">
        <v>344</v>
      </c>
      <c r="B35" s="67" t="s">
        <v>455</v>
      </c>
      <c r="C35" s="67" t="s">
        <v>456</v>
      </c>
      <c r="D35" s="67" t="s">
        <v>9</v>
      </c>
      <c r="E35" s="76">
        <v>160</v>
      </c>
      <c r="F35" s="67" t="s">
        <v>458</v>
      </c>
    </row>
    <row r="36" spans="1:6" ht="28.5" x14ac:dyDescent="0.25">
      <c r="A36" s="77" t="s">
        <v>344</v>
      </c>
      <c r="B36" s="77" t="s">
        <v>455</v>
      </c>
      <c r="C36" s="77" t="s">
        <v>456</v>
      </c>
      <c r="D36" s="77" t="s">
        <v>34</v>
      </c>
      <c r="E36" s="78">
        <v>210</v>
      </c>
      <c r="F36" s="77" t="s">
        <v>458</v>
      </c>
    </row>
    <row r="37" spans="1:6" ht="29.25" thickBot="1" x14ac:dyDescent="0.3">
      <c r="A37" s="68" t="s">
        <v>344</v>
      </c>
      <c r="B37" s="68" t="s">
        <v>341</v>
      </c>
      <c r="C37" s="68" t="s">
        <v>457</v>
      </c>
      <c r="D37" s="68" t="s">
        <v>42</v>
      </c>
      <c r="E37" s="81">
        <v>210</v>
      </c>
      <c r="F37" s="68"/>
    </row>
    <row r="38" spans="1:6" ht="15.75" thickTop="1" x14ac:dyDescent="0.25">
      <c r="A38" s="113" t="s">
        <v>462</v>
      </c>
      <c r="B38" s="113" t="s">
        <v>5</v>
      </c>
      <c r="C38" s="113" t="s">
        <v>459</v>
      </c>
      <c r="D38" s="113" t="s">
        <v>18</v>
      </c>
      <c r="E38" s="114">
        <v>270</v>
      </c>
      <c r="F38" s="113"/>
    </row>
    <row r="39" spans="1:6" x14ac:dyDescent="0.25">
      <c r="A39" s="67" t="s">
        <v>462</v>
      </c>
      <c r="B39" s="67" t="s">
        <v>5</v>
      </c>
      <c r="C39" s="67" t="s">
        <v>459</v>
      </c>
      <c r="D39" s="67" t="s">
        <v>21</v>
      </c>
      <c r="E39" s="76">
        <v>245</v>
      </c>
      <c r="F39" s="67"/>
    </row>
    <row r="40" spans="1:6" x14ac:dyDescent="0.25">
      <c r="A40" s="77" t="s">
        <v>462</v>
      </c>
      <c r="B40" s="77" t="s">
        <v>5</v>
      </c>
      <c r="C40" s="77" t="s">
        <v>459</v>
      </c>
      <c r="D40" s="77" t="s">
        <v>9</v>
      </c>
      <c r="E40" s="78">
        <v>225</v>
      </c>
      <c r="F40" s="77"/>
    </row>
    <row r="41" spans="1:6" x14ac:dyDescent="0.25">
      <c r="A41" s="67" t="s">
        <v>462</v>
      </c>
      <c r="B41" s="67" t="s">
        <v>5</v>
      </c>
      <c r="C41" s="67" t="s">
        <v>459</v>
      </c>
      <c r="D41" s="67" t="s">
        <v>10</v>
      </c>
      <c r="E41" s="76">
        <v>200</v>
      </c>
      <c r="F41" s="67"/>
    </row>
    <row r="42" spans="1:6" ht="28.5" x14ac:dyDescent="0.25">
      <c r="A42" s="77" t="s">
        <v>462</v>
      </c>
      <c r="B42" s="77" t="s">
        <v>5</v>
      </c>
      <c r="C42" s="77" t="s">
        <v>460</v>
      </c>
      <c r="D42" s="77" t="s">
        <v>34</v>
      </c>
      <c r="E42" s="78">
        <v>180</v>
      </c>
      <c r="F42" s="77"/>
    </row>
    <row r="43" spans="1:6" x14ac:dyDescent="0.25">
      <c r="A43" s="67" t="s">
        <v>462</v>
      </c>
      <c r="B43" s="67" t="s">
        <v>5</v>
      </c>
      <c r="C43" s="67" t="s">
        <v>459</v>
      </c>
      <c r="D43" s="67" t="s">
        <v>12</v>
      </c>
      <c r="E43" s="76">
        <v>170</v>
      </c>
      <c r="F43" s="67"/>
    </row>
    <row r="44" spans="1:6" x14ac:dyDescent="0.25">
      <c r="A44" s="77" t="s">
        <v>462</v>
      </c>
      <c r="B44" s="77" t="s">
        <v>5</v>
      </c>
      <c r="C44" s="77" t="s">
        <v>459</v>
      </c>
      <c r="D44" s="77" t="s">
        <v>43</v>
      </c>
      <c r="E44" s="78">
        <v>150</v>
      </c>
      <c r="F44" s="77"/>
    </row>
    <row r="45" spans="1:6" ht="15.75" thickBot="1" x14ac:dyDescent="0.3">
      <c r="A45" s="68" t="s">
        <v>462</v>
      </c>
      <c r="B45" s="68" t="s">
        <v>5</v>
      </c>
      <c r="C45" s="68" t="s">
        <v>461</v>
      </c>
      <c r="D45" s="68" t="s">
        <v>13</v>
      </c>
      <c r="E45" s="81">
        <v>150</v>
      </c>
      <c r="F45" s="68"/>
    </row>
    <row r="46" spans="1:6" ht="29.25" thickTop="1" x14ac:dyDescent="0.25">
      <c r="A46" s="113" t="s">
        <v>467</v>
      </c>
      <c r="B46" s="113" t="s">
        <v>199</v>
      </c>
      <c r="C46" s="113" t="s">
        <v>463</v>
      </c>
      <c r="D46" s="113" t="s">
        <v>40</v>
      </c>
      <c r="E46" s="114">
        <v>510</v>
      </c>
      <c r="F46" s="113"/>
    </row>
    <row r="47" spans="1:6" ht="42.75" x14ac:dyDescent="0.25">
      <c r="A47" s="67" t="s">
        <v>467</v>
      </c>
      <c r="B47" s="67" t="s">
        <v>331</v>
      </c>
      <c r="C47" s="67" t="s">
        <v>464</v>
      </c>
      <c r="D47" s="67" t="s">
        <v>18</v>
      </c>
      <c r="E47" s="76">
        <v>380</v>
      </c>
      <c r="F47" s="67"/>
    </row>
    <row r="48" spans="1:6" ht="28.5" x14ac:dyDescent="0.25">
      <c r="A48" s="77" t="s">
        <v>467</v>
      </c>
      <c r="B48" s="77" t="s">
        <v>199</v>
      </c>
      <c r="C48" s="77" t="s">
        <v>463</v>
      </c>
      <c r="D48" s="77" t="s">
        <v>21</v>
      </c>
      <c r="E48" s="78">
        <v>330</v>
      </c>
      <c r="F48" s="77"/>
    </row>
    <row r="49" spans="1:6" ht="42.75" x14ac:dyDescent="0.25">
      <c r="A49" s="67" t="s">
        <v>467</v>
      </c>
      <c r="B49" s="67" t="s">
        <v>331</v>
      </c>
      <c r="C49" s="67" t="s">
        <v>465</v>
      </c>
      <c r="D49" s="67" t="s">
        <v>42</v>
      </c>
      <c r="E49" s="76">
        <v>280</v>
      </c>
      <c r="F49" s="67"/>
    </row>
    <row r="50" spans="1:6" x14ac:dyDescent="0.25">
      <c r="A50" s="77" t="s">
        <v>467</v>
      </c>
      <c r="B50" s="77" t="s">
        <v>199</v>
      </c>
      <c r="C50" s="77" t="s">
        <v>466</v>
      </c>
      <c r="D50" s="77" t="s">
        <v>10</v>
      </c>
      <c r="E50" s="78">
        <v>225</v>
      </c>
      <c r="F50" s="77"/>
    </row>
    <row r="51" spans="1:6" ht="15.75" thickBot="1" x14ac:dyDescent="0.3">
      <c r="A51" s="68" t="s">
        <v>467</v>
      </c>
      <c r="B51" s="68" t="s">
        <v>199</v>
      </c>
      <c r="C51" s="68" t="s">
        <v>466</v>
      </c>
      <c r="D51" s="68" t="s">
        <v>13</v>
      </c>
      <c r="E51" s="81">
        <v>120</v>
      </c>
      <c r="F51" s="68"/>
    </row>
    <row r="52" spans="1:6" ht="143.25" thickTop="1" x14ac:dyDescent="0.25">
      <c r="A52" s="113" t="s">
        <v>44</v>
      </c>
      <c r="B52" s="113" t="s">
        <v>38</v>
      </c>
      <c r="C52" s="113" t="s">
        <v>431</v>
      </c>
      <c r="D52" s="113" t="s">
        <v>40</v>
      </c>
      <c r="E52" s="114">
        <v>420</v>
      </c>
      <c r="F52" s="113" t="s">
        <v>213</v>
      </c>
    </row>
    <row r="53" spans="1:6" ht="142.5" x14ac:dyDescent="0.25">
      <c r="A53" s="67" t="s">
        <v>44</v>
      </c>
      <c r="B53" s="67" t="s">
        <v>38</v>
      </c>
      <c r="C53" s="67" t="s">
        <v>431</v>
      </c>
      <c r="D53" s="67" t="s">
        <v>18</v>
      </c>
      <c r="E53" s="76">
        <v>420</v>
      </c>
      <c r="F53" s="67" t="s">
        <v>213</v>
      </c>
    </row>
    <row r="54" spans="1:6" ht="142.5" x14ac:dyDescent="0.25">
      <c r="A54" s="77" t="s">
        <v>44</v>
      </c>
      <c r="B54" s="77" t="s">
        <v>38</v>
      </c>
      <c r="C54" s="77" t="s">
        <v>431</v>
      </c>
      <c r="D54" s="77" t="s">
        <v>7</v>
      </c>
      <c r="E54" s="78">
        <v>375</v>
      </c>
      <c r="F54" s="77" t="s">
        <v>213</v>
      </c>
    </row>
    <row r="55" spans="1:6" ht="142.5" x14ac:dyDescent="0.25">
      <c r="A55" s="67" t="s">
        <v>44</v>
      </c>
      <c r="B55" s="67" t="s">
        <v>38</v>
      </c>
      <c r="C55" s="67" t="s">
        <v>431</v>
      </c>
      <c r="D55" s="67" t="s">
        <v>21</v>
      </c>
      <c r="E55" s="76">
        <v>375</v>
      </c>
      <c r="F55" s="67" t="s">
        <v>213</v>
      </c>
    </row>
    <row r="56" spans="1:6" ht="142.5" x14ac:dyDescent="0.25">
      <c r="A56" s="77" t="s">
        <v>44</v>
      </c>
      <c r="B56" s="77" t="s">
        <v>38</v>
      </c>
      <c r="C56" s="77" t="s">
        <v>431</v>
      </c>
      <c r="D56" s="77" t="s">
        <v>42</v>
      </c>
      <c r="E56" s="78">
        <v>340</v>
      </c>
      <c r="F56" s="77" t="s">
        <v>213</v>
      </c>
    </row>
    <row r="57" spans="1:6" ht="142.5" x14ac:dyDescent="0.25">
      <c r="A57" s="67" t="s">
        <v>44</v>
      </c>
      <c r="B57" s="67" t="s">
        <v>38</v>
      </c>
      <c r="C57" s="67" t="s">
        <v>431</v>
      </c>
      <c r="D57" s="67" t="s">
        <v>9</v>
      </c>
      <c r="E57" s="76">
        <v>340</v>
      </c>
      <c r="F57" s="67" t="s">
        <v>213</v>
      </c>
    </row>
    <row r="58" spans="1:6" ht="142.5" x14ac:dyDescent="0.25">
      <c r="A58" s="77" t="s">
        <v>44</v>
      </c>
      <c r="B58" s="77" t="s">
        <v>38</v>
      </c>
      <c r="C58" s="77" t="s">
        <v>431</v>
      </c>
      <c r="D58" s="77" t="s">
        <v>10</v>
      </c>
      <c r="E58" s="78">
        <v>290</v>
      </c>
      <c r="F58" s="77" t="s">
        <v>213</v>
      </c>
    </row>
    <row r="59" spans="1:6" ht="142.5" x14ac:dyDescent="0.25">
      <c r="A59" s="67" t="s">
        <v>44</v>
      </c>
      <c r="B59" s="67" t="s">
        <v>38</v>
      </c>
      <c r="C59" s="67" t="s">
        <v>431</v>
      </c>
      <c r="D59" s="67" t="s">
        <v>25</v>
      </c>
      <c r="E59" s="76">
        <v>290</v>
      </c>
      <c r="F59" s="67" t="s">
        <v>213</v>
      </c>
    </row>
    <row r="60" spans="1:6" ht="142.5" x14ac:dyDescent="0.25">
      <c r="A60" s="77" t="s">
        <v>44</v>
      </c>
      <c r="B60" s="77" t="s">
        <v>38</v>
      </c>
      <c r="C60" s="77" t="s">
        <v>431</v>
      </c>
      <c r="D60" s="77" t="s">
        <v>34</v>
      </c>
      <c r="E60" s="78">
        <v>230</v>
      </c>
      <c r="F60" s="77" t="s">
        <v>213</v>
      </c>
    </row>
    <row r="61" spans="1:6" ht="142.5" x14ac:dyDescent="0.25">
      <c r="A61" s="67" t="s">
        <v>44</v>
      </c>
      <c r="B61" s="67" t="s">
        <v>38</v>
      </c>
      <c r="C61" s="67" t="s">
        <v>431</v>
      </c>
      <c r="D61" s="67" t="s">
        <v>13</v>
      </c>
      <c r="E61" s="76">
        <v>250</v>
      </c>
      <c r="F61" s="67" t="s">
        <v>213</v>
      </c>
    </row>
    <row r="62" spans="1:6" ht="142.5" x14ac:dyDescent="0.25">
      <c r="A62" s="77" t="s">
        <v>44</v>
      </c>
      <c r="B62" s="77" t="s">
        <v>38</v>
      </c>
      <c r="C62" s="77" t="s">
        <v>431</v>
      </c>
      <c r="D62" s="77" t="s">
        <v>43</v>
      </c>
      <c r="E62" s="78">
        <v>200</v>
      </c>
      <c r="F62" s="77" t="s">
        <v>213</v>
      </c>
    </row>
    <row r="63" spans="1:6" ht="143.25" thickBot="1" x14ac:dyDescent="0.3">
      <c r="A63" s="68" t="s">
        <v>44</v>
      </c>
      <c r="B63" s="68" t="s">
        <v>38</v>
      </c>
      <c r="C63" s="68" t="s">
        <v>431</v>
      </c>
      <c r="D63" s="68" t="s">
        <v>12</v>
      </c>
      <c r="E63" s="81">
        <v>180</v>
      </c>
      <c r="F63" s="68" t="s">
        <v>213</v>
      </c>
    </row>
    <row r="64" spans="1:6" ht="57.75" thickTop="1" x14ac:dyDescent="0.25">
      <c r="A64" s="113" t="s">
        <v>553</v>
      </c>
      <c r="B64" s="113" t="s">
        <v>199</v>
      </c>
      <c r="C64" s="113" t="s">
        <v>554</v>
      </c>
      <c r="D64" s="113" t="s">
        <v>18</v>
      </c>
      <c r="E64" s="114">
        <v>269.5</v>
      </c>
      <c r="F64" s="113"/>
    </row>
    <row r="65" spans="1:6" ht="57" x14ac:dyDescent="0.25">
      <c r="A65" s="67" t="s">
        <v>553</v>
      </c>
      <c r="B65" s="67" t="s">
        <v>199</v>
      </c>
      <c r="C65" s="67" t="s">
        <v>554</v>
      </c>
      <c r="D65" s="67" t="s">
        <v>10</v>
      </c>
      <c r="E65" s="76">
        <v>250</v>
      </c>
      <c r="F65" s="67"/>
    </row>
    <row r="66" spans="1:6" ht="43.5" thickBot="1" x14ac:dyDescent="0.3">
      <c r="A66" s="79" t="s">
        <v>553</v>
      </c>
      <c r="B66" s="79" t="s">
        <v>199</v>
      </c>
      <c r="C66" s="79" t="s">
        <v>555</v>
      </c>
      <c r="D66" s="79" t="s">
        <v>556</v>
      </c>
      <c r="E66" s="80">
        <v>192.5</v>
      </c>
      <c r="F66" s="79" t="s">
        <v>556</v>
      </c>
    </row>
    <row r="67" spans="1:6" ht="15.75" thickTop="1" x14ac:dyDescent="0.25">
      <c r="A67" s="82" t="s">
        <v>61</v>
      </c>
      <c r="B67" s="82" t="s">
        <v>53</v>
      </c>
      <c r="C67" s="82" t="s">
        <v>125</v>
      </c>
      <c r="D67" s="82" t="s">
        <v>18</v>
      </c>
      <c r="E67" s="83">
        <v>385</v>
      </c>
      <c r="F67" s="82" t="s">
        <v>18</v>
      </c>
    </row>
    <row r="68" spans="1:6" x14ac:dyDescent="0.25">
      <c r="A68" s="77" t="s">
        <v>61</v>
      </c>
      <c r="B68" s="77" t="s">
        <v>53</v>
      </c>
      <c r="C68" s="77" t="s">
        <v>125</v>
      </c>
      <c r="D68" s="77" t="s">
        <v>42</v>
      </c>
      <c r="E68" s="78">
        <v>363</v>
      </c>
      <c r="F68" s="77" t="s">
        <v>54</v>
      </c>
    </row>
    <row r="69" spans="1:6" x14ac:dyDescent="0.25">
      <c r="A69" s="67" t="s">
        <v>61</v>
      </c>
      <c r="B69" s="67" t="s">
        <v>53</v>
      </c>
      <c r="C69" s="67" t="s">
        <v>125</v>
      </c>
      <c r="D69" s="67" t="s">
        <v>9</v>
      </c>
      <c r="E69" s="76">
        <v>341</v>
      </c>
      <c r="F69" s="67" t="s">
        <v>55</v>
      </c>
    </row>
    <row r="70" spans="1:6" x14ac:dyDescent="0.25">
      <c r="A70" s="77" t="s">
        <v>61</v>
      </c>
      <c r="B70" s="77" t="s">
        <v>53</v>
      </c>
      <c r="C70" s="77" t="s">
        <v>125</v>
      </c>
      <c r="D70" s="77" t="s">
        <v>34</v>
      </c>
      <c r="E70" s="78">
        <v>308</v>
      </c>
      <c r="F70" s="77" t="s">
        <v>56</v>
      </c>
    </row>
    <row r="71" spans="1:6" ht="28.5" x14ac:dyDescent="0.25">
      <c r="A71" s="67" t="s">
        <v>61</v>
      </c>
      <c r="B71" s="67" t="s">
        <v>53</v>
      </c>
      <c r="C71" s="67" t="s">
        <v>125</v>
      </c>
      <c r="D71" s="67" t="s">
        <v>10</v>
      </c>
      <c r="E71" s="76">
        <v>264</v>
      </c>
      <c r="F71" s="67" t="s">
        <v>57</v>
      </c>
    </row>
    <row r="72" spans="1:6" x14ac:dyDescent="0.25">
      <c r="A72" s="77" t="s">
        <v>61</v>
      </c>
      <c r="B72" s="77" t="s">
        <v>53</v>
      </c>
      <c r="C72" s="77" t="s">
        <v>125</v>
      </c>
      <c r="D72" s="77" t="s">
        <v>13</v>
      </c>
      <c r="E72" s="78">
        <v>231</v>
      </c>
      <c r="F72" s="77" t="s">
        <v>58</v>
      </c>
    </row>
    <row r="73" spans="1:6" x14ac:dyDescent="0.25">
      <c r="A73" s="67" t="s">
        <v>61</v>
      </c>
      <c r="B73" s="67" t="s">
        <v>53</v>
      </c>
      <c r="C73" s="67" t="s">
        <v>125</v>
      </c>
      <c r="D73" s="67" t="s">
        <v>13</v>
      </c>
      <c r="E73" s="76">
        <v>198</v>
      </c>
      <c r="F73" s="67" t="s">
        <v>59</v>
      </c>
    </row>
    <row r="74" spans="1:6" ht="15.75" thickBot="1" x14ac:dyDescent="0.3">
      <c r="A74" s="79" t="s">
        <v>61</v>
      </c>
      <c r="B74" s="79" t="s">
        <v>53</v>
      </c>
      <c r="C74" s="79" t="s">
        <v>125</v>
      </c>
      <c r="D74" s="79" t="s">
        <v>12</v>
      </c>
      <c r="E74" s="80">
        <v>187</v>
      </c>
      <c r="F74" s="79" t="s">
        <v>60</v>
      </c>
    </row>
    <row r="75" spans="1:6" ht="29.25" thickTop="1" x14ac:dyDescent="0.25">
      <c r="A75" s="82" t="s">
        <v>509</v>
      </c>
      <c r="B75" s="82" t="s">
        <v>5</v>
      </c>
      <c r="C75" s="82" t="s">
        <v>510</v>
      </c>
      <c r="D75" s="82" t="s">
        <v>34</v>
      </c>
      <c r="E75" s="83">
        <v>170</v>
      </c>
      <c r="F75" s="82" t="s">
        <v>516</v>
      </c>
    </row>
    <row r="76" spans="1:6" ht="28.5" x14ac:dyDescent="0.25">
      <c r="A76" s="77" t="s">
        <v>509</v>
      </c>
      <c r="B76" s="77" t="s">
        <v>262</v>
      </c>
      <c r="C76" s="77" t="s">
        <v>510</v>
      </c>
      <c r="D76" s="77" t="s">
        <v>12</v>
      </c>
      <c r="E76" s="78">
        <v>65</v>
      </c>
      <c r="F76" s="77" t="s">
        <v>516</v>
      </c>
    </row>
    <row r="77" spans="1:6" x14ac:dyDescent="0.25">
      <c r="A77" s="67" t="s">
        <v>509</v>
      </c>
      <c r="B77" s="67" t="s">
        <v>5</v>
      </c>
      <c r="C77" s="67" t="s">
        <v>510</v>
      </c>
      <c r="D77" s="67" t="s">
        <v>9</v>
      </c>
      <c r="E77" s="76">
        <v>230</v>
      </c>
      <c r="F77" s="67" t="s">
        <v>517</v>
      </c>
    </row>
    <row r="78" spans="1:6" ht="42.75" x14ac:dyDescent="0.25">
      <c r="A78" s="77" t="s">
        <v>509</v>
      </c>
      <c r="B78" s="77" t="s">
        <v>261</v>
      </c>
      <c r="C78" s="77" t="s">
        <v>510</v>
      </c>
      <c r="D78" s="77" t="s">
        <v>42</v>
      </c>
      <c r="E78" s="78">
        <v>265</v>
      </c>
      <c r="F78" s="77" t="s">
        <v>518</v>
      </c>
    </row>
    <row r="79" spans="1:6" ht="42.75" x14ac:dyDescent="0.25">
      <c r="A79" s="67" t="s">
        <v>509</v>
      </c>
      <c r="B79" s="67" t="s">
        <v>261</v>
      </c>
      <c r="C79" s="67" t="s">
        <v>510</v>
      </c>
      <c r="D79" s="67" t="s">
        <v>7</v>
      </c>
      <c r="E79" s="76">
        <v>265</v>
      </c>
      <c r="F79" s="67" t="s">
        <v>518</v>
      </c>
    </row>
    <row r="80" spans="1:6" x14ac:dyDescent="0.25">
      <c r="A80" s="77" t="s">
        <v>509</v>
      </c>
      <c r="B80" s="77" t="s">
        <v>5</v>
      </c>
      <c r="C80" s="77" t="s">
        <v>511</v>
      </c>
      <c r="D80" s="77" t="s">
        <v>9</v>
      </c>
      <c r="E80" s="78">
        <v>230</v>
      </c>
      <c r="F80" s="77" t="s">
        <v>517</v>
      </c>
    </row>
    <row r="81" spans="1:6" x14ac:dyDescent="0.25">
      <c r="A81" s="67" t="s">
        <v>509</v>
      </c>
      <c r="B81" s="67" t="s">
        <v>5</v>
      </c>
      <c r="C81" s="67" t="s">
        <v>511</v>
      </c>
      <c r="D81" s="67" t="s">
        <v>42</v>
      </c>
      <c r="E81" s="76">
        <v>265</v>
      </c>
      <c r="F81" s="67" t="s">
        <v>517</v>
      </c>
    </row>
    <row r="82" spans="1:6" x14ac:dyDescent="0.25">
      <c r="A82" s="77" t="s">
        <v>509</v>
      </c>
      <c r="B82" s="77" t="s">
        <v>5</v>
      </c>
      <c r="C82" s="77" t="s">
        <v>511</v>
      </c>
      <c r="D82" s="77" t="s">
        <v>7</v>
      </c>
      <c r="E82" s="78">
        <v>265</v>
      </c>
      <c r="F82" s="77" t="s">
        <v>517</v>
      </c>
    </row>
    <row r="83" spans="1:6" ht="28.5" x14ac:dyDescent="0.25">
      <c r="A83" s="67" t="s">
        <v>509</v>
      </c>
      <c r="B83" s="67" t="s">
        <v>5</v>
      </c>
      <c r="C83" s="67" t="s">
        <v>512</v>
      </c>
      <c r="D83" s="67" t="s">
        <v>34</v>
      </c>
      <c r="E83" s="76">
        <v>170</v>
      </c>
      <c r="F83" s="67" t="s">
        <v>516</v>
      </c>
    </row>
    <row r="84" spans="1:6" ht="28.5" x14ac:dyDescent="0.25">
      <c r="A84" s="77" t="s">
        <v>509</v>
      </c>
      <c r="B84" s="77" t="s">
        <v>262</v>
      </c>
      <c r="C84" s="77" t="s">
        <v>512</v>
      </c>
      <c r="D84" s="77" t="s">
        <v>12</v>
      </c>
      <c r="E84" s="78">
        <v>65</v>
      </c>
      <c r="F84" s="77" t="s">
        <v>516</v>
      </c>
    </row>
    <row r="85" spans="1:6" x14ac:dyDescent="0.25">
      <c r="A85" s="67" t="s">
        <v>509</v>
      </c>
      <c r="B85" s="67" t="s">
        <v>5</v>
      </c>
      <c r="C85" s="67" t="s">
        <v>512</v>
      </c>
      <c r="D85" s="67" t="s">
        <v>9</v>
      </c>
      <c r="E85" s="76">
        <v>230</v>
      </c>
      <c r="F85" s="67" t="s">
        <v>517</v>
      </c>
    </row>
    <row r="86" spans="1:6" ht="42.75" x14ac:dyDescent="0.25">
      <c r="A86" s="77" t="s">
        <v>509</v>
      </c>
      <c r="B86" s="77" t="s">
        <v>261</v>
      </c>
      <c r="C86" s="77" t="s">
        <v>512</v>
      </c>
      <c r="D86" s="77" t="s">
        <v>42</v>
      </c>
      <c r="E86" s="78">
        <v>265</v>
      </c>
      <c r="F86" s="77" t="s">
        <v>518</v>
      </c>
    </row>
    <row r="87" spans="1:6" ht="42.75" x14ac:dyDescent="0.25">
      <c r="A87" s="67" t="s">
        <v>509</v>
      </c>
      <c r="B87" s="67" t="s">
        <v>261</v>
      </c>
      <c r="C87" s="67" t="s">
        <v>512</v>
      </c>
      <c r="D87" s="67" t="s">
        <v>7</v>
      </c>
      <c r="E87" s="76">
        <v>265</v>
      </c>
      <c r="F87" s="67" t="s">
        <v>518</v>
      </c>
    </row>
    <row r="88" spans="1:6" ht="28.5" x14ac:dyDescent="0.25">
      <c r="A88" s="77" t="s">
        <v>509</v>
      </c>
      <c r="B88" s="77" t="s">
        <v>5</v>
      </c>
      <c r="C88" s="77" t="s">
        <v>513</v>
      </c>
      <c r="D88" s="77" t="s">
        <v>34</v>
      </c>
      <c r="E88" s="78">
        <v>170</v>
      </c>
      <c r="F88" s="77" t="s">
        <v>516</v>
      </c>
    </row>
    <row r="89" spans="1:6" ht="28.5" x14ac:dyDescent="0.25">
      <c r="A89" s="67" t="s">
        <v>509</v>
      </c>
      <c r="B89" s="67" t="s">
        <v>262</v>
      </c>
      <c r="C89" s="67" t="s">
        <v>513</v>
      </c>
      <c r="D89" s="67" t="s">
        <v>12</v>
      </c>
      <c r="E89" s="76">
        <v>65</v>
      </c>
      <c r="F89" s="67" t="s">
        <v>516</v>
      </c>
    </row>
    <row r="90" spans="1:6" x14ac:dyDescent="0.25">
      <c r="A90" s="77" t="s">
        <v>509</v>
      </c>
      <c r="B90" s="77" t="s">
        <v>5</v>
      </c>
      <c r="C90" s="77" t="s">
        <v>513</v>
      </c>
      <c r="D90" s="77" t="s">
        <v>9</v>
      </c>
      <c r="E90" s="78">
        <v>230</v>
      </c>
      <c r="F90" s="77" t="s">
        <v>517</v>
      </c>
    </row>
    <row r="91" spans="1:6" ht="42.75" x14ac:dyDescent="0.25">
      <c r="A91" s="67" t="s">
        <v>509</v>
      </c>
      <c r="B91" s="67" t="s">
        <v>261</v>
      </c>
      <c r="C91" s="67" t="s">
        <v>513</v>
      </c>
      <c r="D91" s="67" t="s">
        <v>42</v>
      </c>
      <c r="E91" s="76">
        <v>265</v>
      </c>
      <c r="F91" s="67" t="s">
        <v>518</v>
      </c>
    </row>
    <row r="92" spans="1:6" ht="42.75" x14ac:dyDescent="0.25">
      <c r="A92" s="77" t="s">
        <v>509</v>
      </c>
      <c r="B92" s="77" t="s">
        <v>261</v>
      </c>
      <c r="C92" s="77" t="s">
        <v>513</v>
      </c>
      <c r="D92" s="77" t="s">
        <v>7</v>
      </c>
      <c r="E92" s="78">
        <v>265</v>
      </c>
      <c r="F92" s="77" t="s">
        <v>518</v>
      </c>
    </row>
    <row r="93" spans="1:6" ht="28.5" x14ac:dyDescent="0.25">
      <c r="A93" s="67" t="s">
        <v>509</v>
      </c>
      <c r="B93" s="67" t="s">
        <v>5</v>
      </c>
      <c r="C93" s="67" t="s">
        <v>514</v>
      </c>
      <c r="D93" s="67" t="s">
        <v>34</v>
      </c>
      <c r="E93" s="76">
        <v>170</v>
      </c>
      <c r="F93" s="67" t="s">
        <v>516</v>
      </c>
    </row>
    <row r="94" spans="1:6" ht="28.5" x14ac:dyDescent="0.25">
      <c r="A94" s="77" t="s">
        <v>509</v>
      </c>
      <c r="B94" s="77" t="s">
        <v>262</v>
      </c>
      <c r="C94" s="77" t="s">
        <v>514</v>
      </c>
      <c r="D94" s="77" t="s">
        <v>12</v>
      </c>
      <c r="E94" s="78">
        <v>65</v>
      </c>
      <c r="F94" s="77" t="s">
        <v>516</v>
      </c>
    </row>
    <row r="95" spans="1:6" ht="28.5" x14ac:dyDescent="0.25">
      <c r="A95" s="67" t="s">
        <v>509</v>
      </c>
      <c r="B95" s="67" t="s">
        <v>5</v>
      </c>
      <c r="C95" s="67" t="s">
        <v>514</v>
      </c>
      <c r="D95" s="67" t="s">
        <v>9</v>
      </c>
      <c r="E95" s="76">
        <v>230</v>
      </c>
      <c r="F95" s="67" t="s">
        <v>517</v>
      </c>
    </row>
    <row r="96" spans="1:6" ht="42.75" x14ac:dyDescent="0.25">
      <c r="A96" s="77" t="s">
        <v>509</v>
      </c>
      <c r="B96" s="77" t="s">
        <v>261</v>
      </c>
      <c r="C96" s="77" t="s">
        <v>514</v>
      </c>
      <c r="D96" s="77" t="s">
        <v>42</v>
      </c>
      <c r="E96" s="78">
        <v>265</v>
      </c>
      <c r="F96" s="77" t="s">
        <v>518</v>
      </c>
    </row>
    <row r="97" spans="1:6" ht="42.75" x14ac:dyDescent="0.25">
      <c r="A97" s="67" t="s">
        <v>509</v>
      </c>
      <c r="B97" s="67" t="s">
        <v>261</v>
      </c>
      <c r="C97" s="67" t="s">
        <v>514</v>
      </c>
      <c r="D97" s="67" t="s">
        <v>7</v>
      </c>
      <c r="E97" s="76">
        <v>265</v>
      </c>
      <c r="F97" s="67" t="s">
        <v>518</v>
      </c>
    </row>
    <row r="98" spans="1:6" x14ac:dyDescent="0.25">
      <c r="A98" s="77" t="s">
        <v>509</v>
      </c>
      <c r="B98" s="77" t="s">
        <v>5</v>
      </c>
      <c r="C98" s="77" t="s">
        <v>515</v>
      </c>
      <c r="D98" s="77" t="s">
        <v>9</v>
      </c>
      <c r="E98" s="78">
        <v>230</v>
      </c>
      <c r="F98" s="77" t="s">
        <v>517</v>
      </c>
    </row>
    <row r="99" spans="1:6" x14ac:dyDescent="0.25">
      <c r="A99" s="67" t="s">
        <v>509</v>
      </c>
      <c r="B99" s="67" t="s">
        <v>5</v>
      </c>
      <c r="C99" s="67" t="s">
        <v>515</v>
      </c>
      <c r="D99" s="67" t="s">
        <v>42</v>
      </c>
      <c r="E99" s="76">
        <v>265</v>
      </c>
      <c r="F99" s="67" t="s">
        <v>517</v>
      </c>
    </row>
    <row r="100" spans="1:6" x14ac:dyDescent="0.25">
      <c r="A100" s="77" t="s">
        <v>509</v>
      </c>
      <c r="B100" s="77" t="s">
        <v>5</v>
      </c>
      <c r="C100" s="77" t="s">
        <v>515</v>
      </c>
      <c r="D100" s="77" t="s">
        <v>7</v>
      </c>
      <c r="E100" s="78">
        <v>265</v>
      </c>
      <c r="F100" s="77" t="s">
        <v>517</v>
      </c>
    </row>
    <row r="101" spans="1:6" ht="28.5" x14ac:dyDescent="0.25">
      <c r="A101" s="67" t="s">
        <v>509</v>
      </c>
      <c r="B101" s="67" t="s">
        <v>5</v>
      </c>
      <c r="C101" s="67" t="s">
        <v>457</v>
      </c>
      <c r="D101" s="67" t="s">
        <v>34</v>
      </c>
      <c r="E101" s="76">
        <v>170</v>
      </c>
      <c r="F101" s="67" t="s">
        <v>516</v>
      </c>
    </row>
    <row r="102" spans="1:6" ht="28.5" x14ac:dyDescent="0.25">
      <c r="A102" s="77" t="s">
        <v>509</v>
      </c>
      <c r="B102" s="77" t="s">
        <v>262</v>
      </c>
      <c r="C102" s="77" t="s">
        <v>457</v>
      </c>
      <c r="D102" s="77" t="s">
        <v>12</v>
      </c>
      <c r="E102" s="78">
        <v>65</v>
      </c>
      <c r="F102" s="77" t="s">
        <v>516</v>
      </c>
    </row>
    <row r="103" spans="1:6" ht="28.5" x14ac:dyDescent="0.25">
      <c r="A103" s="67" t="s">
        <v>509</v>
      </c>
      <c r="B103" s="67" t="s">
        <v>5</v>
      </c>
      <c r="C103" s="67" t="s">
        <v>457</v>
      </c>
      <c r="D103" s="67" t="s">
        <v>9</v>
      </c>
      <c r="E103" s="76">
        <v>230</v>
      </c>
      <c r="F103" s="67" t="s">
        <v>517</v>
      </c>
    </row>
    <row r="104" spans="1:6" ht="42.75" x14ac:dyDescent="0.25">
      <c r="A104" s="77" t="s">
        <v>509</v>
      </c>
      <c r="B104" s="77" t="s">
        <v>261</v>
      </c>
      <c r="C104" s="77" t="s">
        <v>457</v>
      </c>
      <c r="D104" s="77" t="s">
        <v>42</v>
      </c>
      <c r="E104" s="78">
        <v>265</v>
      </c>
      <c r="F104" s="77" t="s">
        <v>518</v>
      </c>
    </row>
    <row r="105" spans="1:6" ht="43.5" thickBot="1" x14ac:dyDescent="0.3">
      <c r="A105" s="68" t="s">
        <v>509</v>
      </c>
      <c r="B105" s="68" t="s">
        <v>261</v>
      </c>
      <c r="C105" s="68" t="s">
        <v>457</v>
      </c>
      <c r="D105" s="68" t="s">
        <v>7</v>
      </c>
      <c r="E105" s="81">
        <v>265</v>
      </c>
      <c r="F105" s="68" t="s">
        <v>518</v>
      </c>
    </row>
    <row r="106" spans="1:6" ht="43.5" thickTop="1" x14ac:dyDescent="0.25">
      <c r="A106" s="113" t="s">
        <v>508</v>
      </c>
      <c r="B106" s="113" t="s">
        <v>503</v>
      </c>
      <c r="C106" s="113" t="s">
        <v>125</v>
      </c>
      <c r="D106" s="113" t="s">
        <v>18</v>
      </c>
      <c r="E106" s="114">
        <v>275</v>
      </c>
      <c r="F106" s="113" t="s">
        <v>507</v>
      </c>
    </row>
    <row r="107" spans="1:6" ht="42.75" x14ac:dyDescent="0.25">
      <c r="A107" s="67" t="s">
        <v>508</v>
      </c>
      <c r="B107" s="67" t="s">
        <v>504</v>
      </c>
      <c r="C107" s="67" t="s">
        <v>125</v>
      </c>
      <c r="D107" s="67" t="s">
        <v>42</v>
      </c>
      <c r="E107" s="76">
        <v>275</v>
      </c>
      <c r="F107" s="67" t="s">
        <v>507</v>
      </c>
    </row>
    <row r="108" spans="1:6" ht="42.75" x14ac:dyDescent="0.25">
      <c r="A108" s="77" t="s">
        <v>508</v>
      </c>
      <c r="B108" s="77" t="s">
        <v>503</v>
      </c>
      <c r="C108" s="77" t="s">
        <v>125</v>
      </c>
      <c r="D108" s="77" t="s">
        <v>42</v>
      </c>
      <c r="E108" s="78">
        <v>275</v>
      </c>
      <c r="F108" s="77" t="s">
        <v>507</v>
      </c>
    </row>
    <row r="109" spans="1:6" ht="42.75" x14ac:dyDescent="0.25">
      <c r="A109" s="67" t="s">
        <v>508</v>
      </c>
      <c r="B109" s="67" t="s">
        <v>503</v>
      </c>
      <c r="C109" s="67" t="s">
        <v>125</v>
      </c>
      <c r="D109" s="67" t="s">
        <v>42</v>
      </c>
      <c r="E109" s="76">
        <v>275</v>
      </c>
      <c r="F109" s="67" t="s">
        <v>507</v>
      </c>
    </row>
    <row r="110" spans="1:6" x14ac:dyDescent="0.25">
      <c r="A110" s="77" t="s">
        <v>508</v>
      </c>
      <c r="B110" s="77" t="s">
        <v>503</v>
      </c>
      <c r="C110" s="77" t="s">
        <v>505</v>
      </c>
      <c r="D110" s="77" t="s">
        <v>43</v>
      </c>
      <c r="E110" s="78">
        <v>100</v>
      </c>
      <c r="F110" s="77"/>
    </row>
    <row r="111" spans="1:6" x14ac:dyDescent="0.25">
      <c r="A111" s="67" t="s">
        <v>508</v>
      </c>
      <c r="B111" s="67" t="s">
        <v>503</v>
      </c>
      <c r="C111" s="67" t="s">
        <v>505</v>
      </c>
      <c r="D111" s="67" t="s">
        <v>12</v>
      </c>
      <c r="E111" s="76">
        <v>100</v>
      </c>
      <c r="F111" s="67"/>
    </row>
    <row r="112" spans="1:6" ht="15.75" thickBot="1" x14ac:dyDescent="0.3">
      <c r="A112" s="79" t="s">
        <v>508</v>
      </c>
      <c r="B112" s="79" t="s">
        <v>506</v>
      </c>
      <c r="C112" s="79" t="s">
        <v>505</v>
      </c>
      <c r="D112" s="79" t="s">
        <v>43</v>
      </c>
      <c r="E112" s="80">
        <v>100</v>
      </c>
      <c r="F112" s="79"/>
    </row>
    <row r="113" spans="1:6" ht="15.75" thickTop="1" x14ac:dyDescent="0.25">
      <c r="A113" s="82" t="s">
        <v>519</v>
      </c>
      <c r="B113" s="82" t="s">
        <v>5</v>
      </c>
      <c r="C113" s="82" t="s">
        <v>520</v>
      </c>
      <c r="D113" s="82" t="s">
        <v>18</v>
      </c>
      <c r="E113" s="83">
        <v>330</v>
      </c>
      <c r="F113" s="82"/>
    </row>
    <row r="114" spans="1:6" x14ac:dyDescent="0.25">
      <c r="A114" s="77" t="s">
        <v>519</v>
      </c>
      <c r="B114" s="77" t="s">
        <v>5</v>
      </c>
      <c r="C114" s="77" t="s">
        <v>520</v>
      </c>
      <c r="D114" s="77" t="s">
        <v>21</v>
      </c>
      <c r="E114" s="78">
        <v>319</v>
      </c>
      <c r="F114" s="77"/>
    </row>
    <row r="115" spans="1:6" x14ac:dyDescent="0.25">
      <c r="A115" s="67" t="s">
        <v>519</v>
      </c>
      <c r="B115" s="67" t="s">
        <v>5</v>
      </c>
      <c r="C115" s="67" t="s">
        <v>520</v>
      </c>
      <c r="D115" s="67" t="s">
        <v>42</v>
      </c>
      <c r="E115" s="76">
        <v>308</v>
      </c>
      <c r="F115" s="67"/>
    </row>
    <row r="116" spans="1:6" x14ac:dyDescent="0.25">
      <c r="A116" s="77" t="s">
        <v>519</v>
      </c>
      <c r="B116" s="77" t="s">
        <v>5</v>
      </c>
      <c r="C116" s="77" t="s">
        <v>520</v>
      </c>
      <c r="D116" s="77" t="s">
        <v>10</v>
      </c>
      <c r="E116" s="78">
        <v>264</v>
      </c>
      <c r="F116" s="77"/>
    </row>
    <row r="117" spans="1:6" x14ac:dyDescent="0.25">
      <c r="A117" s="67" t="s">
        <v>519</v>
      </c>
      <c r="B117" s="67" t="s">
        <v>5</v>
      </c>
      <c r="C117" s="67" t="s">
        <v>520</v>
      </c>
      <c r="D117" s="67" t="s">
        <v>34</v>
      </c>
      <c r="E117" s="76">
        <v>220</v>
      </c>
      <c r="F117" s="67" t="s">
        <v>521</v>
      </c>
    </row>
    <row r="118" spans="1:6" x14ac:dyDescent="0.25">
      <c r="A118" s="77" t="s">
        <v>519</v>
      </c>
      <c r="B118" s="77" t="s">
        <v>5</v>
      </c>
      <c r="C118" s="77" t="s">
        <v>520</v>
      </c>
      <c r="D118" s="77" t="s">
        <v>13</v>
      </c>
      <c r="E118" s="78">
        <v>220</v>
      </c>
      <c r="F118" s="77" t="s">
        <v>522</v>
      </c>
    </row>
    <row r="119" spans="1:6" x14ac:dyDescent="0.25">
      <c r="A119" s="67" t="s">
        <v>519</v>
      </c>
      <c r="B119" s="67" t="s">
        <v>5</v>
      </c>
      <c r="C119" s="67" t="s">
        <v>520</v>
      </c>
      <c r="D119" s="67" t="s">
        <v>43</v>
      </c>
      <c r="E119" s="76">
        <v>165</v>
      </c>
      <c r="F119" s="67"/>
    </row>
    <row r="120" spans="1:6" ht="15.75" thickBot="1" x14ac:dyDescent="0.3">
      <c r="A120" s="79" t="s">
        <v>519</v>
      </c>
      <c r="B120" s="79" t="s">
        <v>5</v>
      </c>
      <c r="C120" s="79" t="s">
        <v>520</v>
      </c>
      <c r="D120" s="79" t="s">
        <v>12</v>
      </c>
      <c r="E120" s="80">
        <v>154</v>
      </c>
      <c r="F120" s="79"/>
    </row>
    <row r="121" spans="1:6" ht="101.25" thickTop="1" thickBot="1" x14ac:dyDescent="0.3">
      <c r="A121" s="68" t="s">
        <v>523</v>
      </c>
      <c r="B121" s="68" t="s">
        <v>5</v>
      </c>
      <c r="C121" s="68" t="s">
        <v>524</v>
      </c>
      <c r="D121" s="68" t="s">
        <v>10</v>
      </c>
      <c r="E121" s="81">
        <v>204</v>
      </c>
      <c r="F121" s="68"/>
    </row>
    <row r="122" spans="1:6" ht="15.75" thickTop="1" x14ac:dyDescent="0.25">
      <c r="A122" s="113" t="s">
        <v>468</v>
      </c>
      <c r="B122" s="113" t="s">
        <v>63</v>
      </c>
      <c r="C122" s="113" t="s">
        <v>459</v>
      </c>
      <c r="D122" s="113" t="s">
        <v>18</v>
      </c>
      <c r="E122" s="114">
        <v>285</v>
      </c>
      <c r="F122" s="113"/>
    </row>
    <row r="123" spans="1:6" x14ac:dyDescent="0.25">
      <c r="A123" s="67" t="s">
        <v>468</v>
      </c>
      <c r="B123" s="67" t="s">
        <v>63</v>
      </c>
      <c r="C123" s="67" t="s">
        <v>459</v>
      </c>
      <c r="D123" s="67" t="s">
        <v>9</v>
      </c>
      <c r="E123" s="76">
        <v>245</v>
      </c>
      <c r="F123" s="67"/>
    </row>
    <row r="124" spans="1:6" x14ac:dyDescent="0.25">
      <c r="A124" s="77" t="s">
        <v>468</v>
      </c>
      <c r="B124" s="77" t="s">
        <v>63</v>
      </c>
      <c r="C124" s="77" t="s">
        <v>459</v>
      </c>
      <c r="D124" s="77" t="s">
        <v>42</v>
      </c>
      <c r="E124" s="78">
        <v>239</v>
      </c>
      <c r="F124" s="77"/>
    </row>
    <row r="125" spans="1:6" x14ac:dyDescent="0.25">
      <c r="A125" s="67" t="s">
        <v>468</v>
      </c>
      <c r="B125" s="67" t="s">
        <v>63</v>
      </c>
      <c r="C125" s="67" t="s">
        <v>459</v>
      </c>
      <c r="D125" s="67" t="s">
        <v>10</v>
      </c>
      <c r="E125" s="76">
        <v>234</v>
      </c>
      <c r="F125" s="67"/>
    </row>
    <row r="126" spans="1:6" x14ac:dyDescent="0.25">
      <c r="A126" s="77" t="s">
        <v>468</v>
      </c>
      <c r="B126" s="77" t="s">
        <v>63</v>
      </c>
      <c r="C126" s="77" t="s">
        <v>459</v>
      </c>
      <c r="D126" s="77" t="s">
        <v>13</v>
      </c>
      <c r="E126" s="78">
        <v>192</v>
      </c>
      <c r="F126" s="77"/>
    </row>
    <row r="127" spans="1:6" x14ac:dyDescent="0.25">
      <c r="A127" s="67" t="s">
        <v>468</v>
      </c>
      <c r="B127" s="67" t="s">
        <v>63</v>
      </c>
      <c r="C127" s="67" t="s">
        <v>459</v>
      </c>
      <c r="D127" s="67" t="s">
        <v>12</v>
      </c>
      <c r="E127" s="76">
        <v>187</v>
      </c>
      <c r="F127" s="67"/>
    </row>
    <row r="128" spans="1:6" ht="15.75" thickBot="1" x14ac:dyDescent="0.3">
      <c r="A128" s="79" t="s">
        <v>468</v>
      </c>
      <c r="B128" s="79" t="s">
        <v>63</v>
      </c>
      <c r="C128" s="79" t="s">
        <v>459</v>
      </c>
      <c r="D128" s="79" t="s">
        <v>43</v>
      </c>
      <c r="E128" s="80">
        <v>159</v>
      </c>
      <c r="F128" s="79"/>
    </row>
    <row r="129" spans="1:6" ht="15.75" thickTop="1" x14ac:dyDescent="0.25">
      <c r="A129" s="82" t="s">
        <v>525</v>
      </c>
      <c r="B129" s="82" t="s">
        <v>526</v>
      </c>
      <c r="C129" s="82" t="s">
        <v>459</v>
      </c>
      <c r="D129" s="82" t="s">
        <v>18</v>
      </c>
      <c r="E129" s="83">
        <v>242</v>
      </c>
      <c r="F129" s="82"/>
    </row>
    <row r="130" spans="1:6" x14ac:dyDescent="0.25">
      <c r="A130" s="77" t="s">
        <v>525</v>
      </c>
      <c r="B130" s="77" t="s">
        <v>526</v>
      </c>
      <c r="C130" s="77" t="s">
        <v>459</v>
      </c>
      <c r="D130" s="77" t="s">
        <v>42</v>
      </c>
      <c r="E130" s="78">
        <v>242</v>
      </c>
      <c r="F130" s="77"/>
    </row>
    <row r="131" spans="1:6" x14ac:dyDescent="0.25">
      <c r="A131" s="67" t="s">
        <v>525</v>
      </c>
      <c r="B131" s="67" t="s">
        <v>526</v>
      </c>
      <c r="C131" s="67" t="s">
        <v>459</v>
      </c>
      <c r="D131" s="67" t="s">
        <v>21</v>
      </c>
      <c r="E131" s="76">
        <v>242</v>
      </c>
      <c r="F131" s="67"/>
    </row>
    <row r="132" spans="1:6" x14ac:dyDescent="0.25">
      <c r="A132" s="77" t="s">
        <v>525</v>
      </c>
      <c r="B132" s="77" t="s">
        <v>526</v>
      </c>
      <c r="C132" s="77" t="s">
        <v>459</v>
      </c>
      <c r="D132" s="77" t="s">
        <v>9</v>
      </c>
      <c r="E132" s="78">
        <v>242</v>
      </c>
      <c r="F132" s="77"/>
    </row>
    <row r="133" spans="1:6" x14ac:dyDescent="0.25">
      <c r="A133" s="67" t="s">
        <v>525</v>
      </c>
      <c r="B133" s="67" t="s">
        <v>526</v>
      </c>
      <c r="C133" s="67" t="s">
        <v>459</v>
      </c>
      <c r="D133" s="67" t="s">
        <v>10</v>
      </c>
      <c r="E133" s="76">
        <v>203.5</v>
      </c>
      <c r="F133" s="67"/>
    </row>
    <row r="134" spans="1:6" x14ac:dyDescent="0.25">
      <c r="A134" s="77" t="s">
        <v>525</v>
      </c>
      <c r="B134" s="77" t="s">
        <v>526</v>
      </c>
      <c r="C134" s="77" t="s">
        <v>459</v>
      </c>
      <c r="D134" s="77" t="s">
        <v>12</v>
      </c>
      <c r="E134" s="78">
        <v>187</v>
      </c>
      <c r="F134" s="77"/>
    </row>
    <row r="135" spans="1:6" x14ac:dyDescent="0.25">
      <c r="A135" s="67" t="s">
        <v>525</v>
      </c>
      <c r="B135" s="67" t="s">
        <v>526</v>
      </c>
      <c r="C135" s="67" t="s">
        <v>527</v>
      </c>
      <c r="D135" s="67" t="s">
        <v>34</v>
      </c>
      <c r="E135" s="76">
        <v>104.5</v>
      </c>
      <c r="F135" s="67"/>
    </row>
    <row r="136" spans="1:6" x14ac:dyDescent="0.25">
      <c r="A136" s="77" t="s">
        <v>525</v>
      </c>
      <c r="B136" s="77" t="s">
        <v>526</v>
      </c>
      <c r="C136" s="77" t="s">
        <v>528</v>
      </c>
      <c r="D136" s="77" t="s">
        <v>43</v>
      </c>
      <c r="E136" s="78">
        <v>99</v>
      </c>
      <c r="F136" s="77"/>
    </row>
    <row r="137" spans="1:6" ht="15.75" thickBot="1" x14ac:dyDescent="0.3">
      <c r="A137" s="68" t="s">
        <v>525</v>
      </c>
      <c r="B137" s="68" t="s">
        <v>526</v>
      </c>
      <c r="C137" s="68" t="s">
        <v>529</v>
      </c>
      <c r="D137" s="68" t="s">
        <v>34</v>
      </c>
      <c r="E137" s="81">
        <v>93.5</v>
      </c>
      <c r="F137" s="68"/>
    </row>
    <row r="138" spans="1:6" ht="15.75" thickTop="1" x14ac:dyDescent="0.25">
      <c r="A138" s="113" t="s">
        <v>62</v>
      </c>
      <c r="B138" s="113" t="s">
        <v>432</v>
      </c>
      <c r="C138" s="113" t="s">
        <v>125</v>
      </c>
      <c r="D138" s="113" t="s">
        <v>42</v>
      </c>
      <c r="E138" s="114">
        <v>339.9</v>
      </c>
      <c r="F138" s="113"/>
    </row>
    <row r="139" spans="1:6" x14ac:dyDescent="0.25">
      <c r="A139" s="67" t="s">
        <v>62</v>
      </c>
      <c r="B139" s="67" t="s">
        <v>5</v>
      </c>
      <c r="C139" s="67" t="s">
        <v>125</v>
      </c>
      <c r="D139" s="67" t="s">
        <v>9</v>
      </c>
      <c r="E139" s="76">
        <v>304.7</v>
      </c>
      <c r="F139" s="67"/>
    </row>
    <row r="140" spans="1:6" x14ac:dyDescent="0.25">
      <c r="A140" s="77" t="s">
        <v>62</v>
      </c>
      <c r="B140" s="77" t="s">
        <v>5</v>
      </c>
      <c r="C140" s="77" t="s">
        <v>125</v>
      </c>
      <c r="D140" s="77" t="s">
        <v>10</v>
      </c>
      <c r="E140" s="78">
        <v>261.8</v>
      </c>
      <c r="F140" s="77"/>
    </row>
    <row r="141" spans="1:6" x14ac:dyDescent="0.25">
      <c r="A141" s="67" t="s">
        <v>62</v>
      </c>
      <c r="B141" s="67" t="s">
        <v>5</v>
      </c>
      <c r="C141" s="67" t="s">
        <v>433</v>
      </c>
      <c r="D141" s="67" t="s">
        <v>10</v>
      </c>
      <c r="E141" s="76">
        <v>275</v>
      </c>
      <c r="F141" s="67"/>
    </row>
    <row r="142" spans="1:6" ht="15.75" thickBot="1" x14ac:dyDescent="0.3">
      <c r="A142" s="79" t="s">
        <v>62</v>
      </c>
      <c r="B142" s="79" t="s">
        <v>5</v>
      </c>
      <c r="C142" s="79" t="s">
        <v>125</v>
      </c>
      <c r="D142" s="79" t="s">
        <v>34</v>
      </c>
      <c r="E142" s="80">
        <v>227.7</v>
      </c>
      <c r="F142" s="79"/>
    </row>
    <row r="143" spans="1:6" ht="15.75" thickTop="1" x14ac:dyDescent="0.25">
      <c r="A143" s="82" t="s">
        <v>530</v>
      </c>
      <c r="B143" s="82" t="s">
        <v>531</v>
      </c>
      <c r="C143" s="82" t="s">
        <v>237</v>
      </c>
      <c r="D143" s="82" t="s">
        <v>10</v>
      </c>
      <c r="E143" s="83">
        <v>187</v>
      </c>
      <c r="F143" s="82"/>
    </row>
    <row r="144" spans="1:6" x14ac:dyDescent="0.25">
      <c r="A144" s="77" t="s">
        <v>530</v>
      </c>
      <c r="B144" s="77" t="s">
        <v>532</v>
      </c>
      <c r="C144" s="77" t="s">
        <v>533</v>
      </c>
      <c r="D144" s="77" t="s">
        <v>7</v>
      </c>
      <c r="E144" s="78">
        <v>242</v>
      </c>
      <c r="F144" s="77" t="s">
        <v>535</v>
      </c>
    </row>
    <row r="145" spans="1:6" x14ac:dyDescent="0.25">
      <c r="A145" s="67" t="s">
        <v>530</v>
      </c>
      <c r="B145" s="67" t="s">
        <v>534</v>
      </c>
      <c r="C145" s="67" t="s">
        <v>533</v>
      </c>
      <c r="D145" s="67" t="s">
        <v>10</v>
      </c>
      <c r="E145" s="76">
        <v>187</v>
      </c>
      <c r="F145" s="67"/>
    </row>
    <row r="146" spans="1:6" x14ac:dyDescent="0.25">
      <c r="A146" s="77" t="s">
        <v>530</v>
      </c>
      <c r="B146" s="77" t="s">
        <v>534</v>
      </c>
      <c r="C146" s="77" t="s">
        <v>533</v>
      </c>
      <c r="D146" s="77" t="s">
        <v>7</v>
      </c>
      <c r="E146" s="78">
        <v>242</v>
      </c>
      <c r="F146" s="77"/>
    </row>
    <row r="147" spans="1:6" ht="15.75" thickBot="1" x14ac:dyDescent="0.3">
      <c r="A147" s="68" t="s">
        <v>530</v>
      </c>
      <c r="B147" s="68" t="s">
        <v>534</v>
      </c>
      <c r="C147" s="68" t="s">
        <v>334</v>
      </c>
      <c r="D147" s="68" t="s">
        <v>18</v>
      </c>
      <c r="E147" s="81">
        <v>302.5</v>
      </c>
      <c r="F147" s="68"/>
    </row>
    <row r="148" spans="1:6" ht="15.75" thickTop="1" x14ac:dyDescent="0.25">
      <c r="A148" s="113" t="s">
        <v>470</v>
      </c>
      <c r="B148" s="113" t="s">
        <v>199</v>
      </c>
      <c r="C148" s="113" t="s">
        <v>469</v>
      </c>
      <c r="D148" s="113" t="s">
        <v>18</v>
      </c>
      <c r="E148" s="114">
        <v>344</v>
      </c>
      <c r="F148" s="113"/>
    </row>
    <row r="149" spans="1:6" x14ac:dyDescent="0.25">
      <c r="A149" s="67" t="s">
        <v>470</v>
      </c>
      <c r="B149" s="67" t="s">
        <v>199</v>
      </c>
      <c r="C149" s="67" t="s">
        <v>469</v>
      </c>
      <c r="D149" s="67" t="s">
        <v>7</v>
      </c>
      <c r="E149" s="76">
        <v>312</v>
      </c>
      <c r="F149" s="67"/>
    </row>
    <row r="150" spans="1:6" x14ac:dyDescent="0.25">
      <c r="A150" s="77" t="s">
        <v>470</v>
      </c>
      <c r="B150" s="77" t="s">
        <v>199</v>
      </c>
      <c r="C150" s="77" t="s">
        <v>469</v>
      </c>
      <c r="D150" s="77" t="s">
        <v>42</v>
      </c>
      <c r="E150" s="78">
        <v>260</v>
      </c>
      <c r="F150" s="77"/>
    </row>
    <row r="151" spans="1:6" x14ac:dyDescent="0.25">
      <c r="A151" s="67" t="s">
        <v>470</v>
      </c>
      <c r="B151" s="67" t="s">
        <v>199</v>
      </c>
      <c r="C151" s="67" t="s">
        <v>469</v>
      </c>
      <c r="D151" s="67" t="s">
        <v>10</v>
      </c>
      <c r="E151" s="76">
        <v>250</v>
      </c>
      <c r="F151" s="67"/>
    </row>
    <row r="152" spans="1:6" ht="15.75" thickBot="1" x14ac:dyDescent="0.3">
      <c r="A152" s="79" t="s">
        <v>470</v>
      </c>
      <c r="B152" s="79" t="s">
        <v>199</v>
      </c>
      <c r="C152" s="79" t="s">
        <v>469</v>
      </c>
      <c r="D152" s="79" t="s">
        <v>34</v>
      </c>
      <c r="E152" s="80">
        <v>219</v>
      </c>
      <c r="F152" s="79"/>
    </row>
    <row r="153" spans="1:6" ht="15.75" thickTop="1" x14ac:dyDescent="0.25">
      <c r="A153" s="82" t="s">
        <v>278</v>
      </c>
      <c r="B153" s="82" t="s">
        <v>38</v>
      </c>
      <c r="C153" s="82" t="s">
        <v>125</v>
      </c>
      <c r="D153" s="82" t="s">
        <v>40</v>
      </c>
      <c r="E153" s="83">
        <v>462.00000000000006</v>
      </c>
      <c r="F153" s="82"/>
    </row>
    <row r="154" spans="1:6" x14ac:dyDescent="0.25">
      <c r="A154" s="77" t="s">
        <v>278</v>
      </c>
      <c r="B154" s="77" t="s">
        <v>38</v>
      </c>
      <c r="C154" s="77" t="s">
        <v>125</v>
      </c>
      <c r="D154" s="77" t="s">
        <v>18</v>
      </c>
      <c r="E154" s="78">
        <v>396.00000000000006</v>
      </c>
      <c r="F154" s="77"/>
    </row>
    <row r="155" spans="1:6" x14ac:dyDescent="0.25">
      <c r="A155" s="67" t="s">
        <v>278</v>
      </c>
      <c r="B155" s="67" t="s">
        <v>38</v>
      </c>
      <c r="C155" s="67" t="s">
        <v>125</v>
      </c>
      <c r="D155" s="67" t="s">
        <v>7</v>
      </c>
      <c r="E155" s="76">
        <v>352</v>
      </c>
      <c r="F155" s="67"/>
    </row>
    <row r="156" spans="1:6" x14ac:dyDescent="0.25">
      <c r="A156" s="77" t="s">
        <v>278</v>
      </c>
      <c r="B156" s="77" t="s">
        <v>38</v>
      </c>
      <c r="C156" s="77" t="s">
        <v>125</v>
      </c>
      <c r="D156" s="77" t="s">
        <v>21</v>
      </c>
      <c r="E156" s="78">
        <v>308</v>
      </c>
      <c r="F156" s="77"/>
    </row>
    <row r="157" spans="1:6" x14ac:dyDescent="0.25">
      <c r="A157" s="67" t="s">
        <v>278</v>
      </c>
      <c r="B157" s="67" t="s">
        <v>38</v>
      </c>
      <c r="C157" s="67" t="s">
        <v>125</v>
      </c>
      <c r="D157" s="67" t="s">
        <v>42</v>
      </c>
      <c r="E157" s="76">
        <v>275</v>
      </c>
      <c r="F157" s="67"/>
    </row>
    <row r="158" spans="1:6" x14ac:dyDescent="0.25">
      <c r="A158" s="77" t="s">
        <v>278</v>
      </c>
      <c r="B158" s="77" t="s">
        <v>38</v>
      </c>
      <c r="C158" s="77" t="s">
        <v>125</v>
      </c>
      <c r="D158" s="77" t="s">
        <v>9</v>
      </c>
      <c r="E158" s="78">
        <v>258.5</v>
      </c>
      <c r="F158" s="77"/>
    </row>
    <row r="159" spans="1:6" x14ac:dyDescent="0.25">
      <c r="A159" s="67" t="s">
        <v>278</v>
      </c>
      <c r="B159" s="67" t="s">
        <v>38</v>
      </c>
      <c r="C159" s="67" t="s">
        <v>125</v>
      </c>
      <c r="D159" s="67" t="s">
        <v>10</v>
      </c>
      <c r="E159" s="76">
        <v>236.50000000000003</v>
      </c>
      <c r="F159" s="67"/>
    </row>
    <row r="160" spans="1:6" x14ac:dyDescent="0.25">
      <c r="A160" s="77" t="s">
        <v>278</v>
      </c>
      <c r="B160" s="77" t="s">
        <v>38</v>
      </c>
      <c r="C160" s="77" t="s">
        <v>125</v>
      </c>
      <c r="D160" s="77" t="s">
        <v>25</v>
      </c>
      <c r="E160" s="78">
        <v>236.50000000000003</v>
      </c>
      <c r="F160" s="77"/>
    </row>
    <row r="161" spans="1:6" x14ac:dyDescent="0.25">
      <c r="A161" s="67" t="s">
        <v>278</v>
      </c>
      <c r="B161" s="67" t="s">
        <v>38</v>
      </c>
      <c r="C161" s="67" t="s">
        <v>125</v>
      </c>
      <c r="D161" s="67" t="s">
        <v>34</v>
      </c>
      <c r="E161" s="76">
        <v>275</v>
      </c>
      <c r="F161" s="67"/>
    </row>
    <row r="162" spans="1:6" x14ac:dyDescent="0.25">
      <c r="A162" s="77" t="s">
        <v>278</v>
      </c>
      <c r="B162" s="77" t="s">
        <v>38</v>
      </c>
      <c r="C162" s="77" t="s">
        <v>125</v>
      </c>
      <c r="D162" s="77" t="s">
        <v>13</v>
      </c>
      <c r="E162" s="78">
        <v>253.00000000000003</v>
      </c>
      <c r="F162" s="77"/>
    </row>
    <row r="163" spans="1:6" x14ac:dyDescent="0.25">
      <c r="A163" s="67" t="s">
        <v>278</v>
      </c>
      <c r="B163" s="67" t="s">
        <v>38</v>
      </c>
      <c r="C163" s="67" t="s">
        <v>125</v>
      </c>
      <c r="D163" s="67" t="s">
        <v>43</v>
      </c>
      <c r="E163" s="76">
        <v>220.00000000000003</v>
      </c>
      <c r="F163" s="67"/>
    </row>
    <row r="164" spans="1:6" ht="15.75" thickBot="1" x14ac:dyDescent="0.3">
      <c r="A164" s="79" t="s">
        <v>278</v>
      </c>
      <c r="B164" s="79" t="s">
        <v>38</v>
      </c>
      <c r="C164" s="79" t="s">
        <v>125</v>
      </c>
      <c r="D164" s="79" t="s">
        <v>12</v>
      </c>
      <c r="E164" s="80">
        <v>187.00000000000003</v>
      </c>
      <c r="F164" s="79"/>
    </row>
    <row r="165" spans="1:6" ht="72" thickTop="1" x14ac:dyDescent="0.25">
      <c r="A165" s="82" t="s">
        <v>82</v>
      </c>
      <c r="B165" s="82" t="s">
        <v>5</v>
      </c>
      <c r="C165" s="82" t="s">
        <v>125</v>
      </c>
      <c r="D165" s="82" t="s">
        <v>40</v>
      </c>
      <c r="E165" s="83">
        <v>385.00000000000006</v>
      </c>
      <c r="F165" s="82" t="s">
        <v>84</v>
      </c>
    </row>
    <row r="166" spans="1:6" ht="71.25" x14ac:dyDescent="0.25">
      <c r="A166" s="77" t="s">
        <v>82</v>
      </c>
      <c r="B166" s="77" t="s">
        <v>5</v>
      </c>
      <c r="C166" s="77" t="s">
        <v>125</v>
      </c>
      <c r="D166" s="77" t="s">
        <v>18</v>
      </c>
      <c r="E166" s="78">
        <v>308</v>
      </c>
      <c r="F166" s="77" t="s">
        <v>84</v>
      </c>
    </row>
    <row r="167" spans="1:6" ht="71.25" x14ac:dyDescent="0.25">
      <c r="A167" s="67" t="s">
        <v>82</v>
      </c>
      <c r="B167" s="67" t="s">
        <v>5</v>
      </c>
      <c r="C167" s="67" t="s">
        <v>125</v>
      </c>
      <c r="D167" s="67" t="s">
        <v>7</v>
      </c>
      <c r="E167" s="76">
        <v>275</v>
      </c>
      <c r="F167" s="67" t="s">
        <v>84</v>
      </c>
    </row>
    <row r="168" spans="1:6" ht="71.25" x14ac:dyDescent="0.25">
      <c r="A168" s="77" t="s">
        <v>82</v>
      </c>
      <c r="B168" s="77" t="s">
        <v>83</v>
      </c>
      <c r="C168" s="77" t="s">
        <v>125</v>
      </c>
      <c r="D168" s="77" t="s">
        <v>10</v>
      </c>
      <c r="E168" s="78">
        <v>242.00000000000003</v>
      </c>
      <c r="F168" s="77" t="s">
        <v>84</v>
      </c>
    </row>
    <row r="169" spans="1:6" ht="71.25" x14ac:dyDescent="0.25">
      <c r="A169" s="67" t="s">
        <v>82</v>
      </c>
      <c r="B169" s="67" t="s">
        <v>5</v>
      </c>
      <c r="C169" s="67" t="s">
        <v>125</v>
      </c>
      <c r="D169" s="67" t="s">
        <v>43</v>
      </c>
      <c r="E169" s="76">
        <v>176</v>
      </c>
      <c r="F169" s="67" t="s">
        <v>84</v>
      </c>
    </row>
    <row r="170" spans="1:6" ht="71.25" x14ac:dyDescent="0.25">
      <c r="A170" s="77" t="s">
        <v>82</v>
      </c>
      <c r="B170" s="77" t="s">
        <v>5</v>
      </c>
      <c r="C170" s="77" t="s">
        <v>125</v>
      </c>
      <c r="D170" s="77" t="s">
        <v>12</v>
      </c>
      <c r="E170" s="78">
        <v>154</v>
      </c>
      <c r="F170" s="77" t="s">
        <v>84</v>
      </c>
    </row>
    <row r="171" spans="1:6" ht="71.25" x14ac:dyDescent="0.25">
      <c r="A171" s="67" t="s">
        <v>82</v>
      </c>
      <c r="B171" s="67" t="s">
        <v>5</v>
      </c>
      <c r="C171" s="67" t="s">
        <v>125</v>
      </c>
      <c r="D171" s="67" t="s">
        <v>40</v>
      </c>
      <c r="E171" s="76">
        <v>385.00000000000006</v>
      </c>
      <c r="F171" s="67" t="s">
        <v>84</v>
      </c>
    </row>
    <row r="172" spans="1:6" ht="71.25" x14ac:dyDescent="0.25">
      <c r="A172" s="77" t="s">
        <v>82</v>
      </c>
      <c r="B172" s="77" t="s">
        <v>5</v>
      </c>
      <c r="C172" s="77" t="s">
        <v>125</v>
      </c>
      <c r="D172" s="77" t="s">
        <v>18</v>
      </c>
      <c r="E172" s="78">
        <v>308</v>
      </c>
      <c r="F172" s="77" t="s">
        <v>84</v>
      </c>
    </row>
    <row r="173" spans="1:6" ht="71.25" x14ac:dyDescent="0.25">
      <c r="A173" s="67" t="s">
        <v>82</v>
      </c>
      <c r="B173" s="67" t="s">
        <v>5</v>
      </c>
      <c r="C173" s="67" t="s">
        <v>125</v>
      </c>
      <c r="D173" s="67" t="s">
        <v>7</v>
      </c>
      <c r="E173" s="76">
        <v>275</v>
      </c>
      <c r="F173" s="67" t="s">
        <v>84</v>
      </c>
    </row>
    <row r="174" spans="1:6" ht="71.25" x14ac:dyDescent="0.25">
      <c r="A174" s="77" t="s">
        <v>82</v>
      </c>
      <c r="B174" s="77" t="s">
        <v>83</v>
      </c>
      <c r="C174" s="77" t="s">
        <v>125</v>
      </c>
      <c r="D174" s="77" t="s">
        <v>10</v>
      </c>
      <c r="E174" s="78">
        <v>242.00000000000003</v>
      </c>
      <c r="F174" s="77" t="s">
        <v>84</v>
      </c>
    </row>
    <row r="175" spans="1:6" ht="71.25" x14ac:dyDescent="0.25">
      <c r="A175" s="67" t="s">
        <v>82</v>
      </c>
      <c r="B175" s="67" t="s">
        <v>5</v>
      </c>
      <c r="C175" s="67" t="s">
        <v>125</v>
      </c>
      <c r="D175" s="67" t="s">
        <v>43</v>
      </c>
      <c r="E175" s="76">
        <v>176</v>
      </c>
      <c r="F175" s="67" t="s">
        <v>84</v>
      </c>
    </row>
    <row r="176" spans="1:6" ht="72" thickBot="1" x14ac:dyDescent="0.3">
      <c r="A176" s="79" t="s">
        <v>82</v>
      </c>
      <c r="B176" s="79" t="s">
        <v>5</v>
      </c>
      <c r="C176" s="79" t="s">
        <v>125</v>
      </c>
      <c r="D176" s="79" t="s">
        <v>12</v>
      </c>
      <c r="E176" s="80">
        <v>154</v>
      </c>
      <c r="F176" s="79" t="s">
        <v>84</v>
      </c>
    </row>
    <row r="177" spans="1:6" ht="15.75" thickTop="1" x14ac:dyDescent="0.25">
      <c r="A177" s="82" t="s">
        <v>482</v>
      </c>
      <c r="B177" s="82" t="s">
        <v>471</v>
      </c>
      <c r="C177" s="82" t="s">
        <v>125</v>
      </c>
      <c r="D177" s="82" t="s">
        <v>18</v>
      </c>
      <c r="E177" s="83">
        <v>462</v>
      </c>
      <c r="F177" s="82" t="s">
        <v>474</v>
      </c>
    </row>
    <row r="178" spans="1:6" x14ac:dyDescent="0.25">
      <c r="A178" s="77" t="s">
        <v>482</v>
      </c>
      <c r="B178" s="77" t="s">
        <v>63</v>
      </c>
      <c r="C178" s="77" t="s">
        <v>125</v>
      </c>
      <c r="D178" s="77" t="s">
        <v>42</v>
      </c>
      <c r="E178" s="78">
        <v>330</v>
      </c>
      <c r="F178" s="77" t="s">
        <v>475</v>
      </c>
    </row>
    <row r="179" spans="1:6" x14ac:dyDescent="0.25">
      <c r="A179" s="67" t="s">
        <v>482</v>
      </c>
      <c r="B179" s="67" t="s">
        <v>63</v>
      </c>
      <c r="C179" s="67" t="s">
        <v>125</v>
      </c>
      <c r="D179" s="67" t="s">
        <v>10</v>
      </c>
      <c r="E179" s="76">
        <v>297</v>
      </c>
      <c r="F179" s="67" t="s">
        <v>476</v>
      </c>
    </row>
    <row r="180" spans="1:6" x14ac:dyDescent="0.25">
      <c r="A180" s="77" t="s">
        <v>482</v>
      </c>
      <c r="B180" s="77" t="s">
        <v>472</v>
      </c>
      <c r="C180" s="77" t="s">
        <v>125</v>
      </c>
      <c r="D180" s="77" t="s">
        <v>9</v>
      </c>
      <c r="E180" s="78">
        <v>264</v>
      </c>
      <c r="F180" s="77" t="s">
        <v>477</v>
      </c>
    </row>
    <row r="181" spans="1:6" x14ac:dyDescent="0.25">
      <c r="A181" s="67" t="s">
        <v>482</v>
      </c>
      <c r="B181" s="67" t="s">
        <v>471</v>
      </c>
      <c r="C181" s="67" t="s">
        <v>125</v>
      </c>
      <c r="D181" s="67" t="s">
        <v>10</v>
      </c>
      <c r="E181" s="76">
        <v>242</v>
      </c>
      <c r="F181" s="67" t="s">
        <v>478</v>
      </c>
    </row>
    <row r="182" spans="1:6" x14ac:dyDescent="0.25">
      <c r="A182" s="77" t="s">
        <v>482</v>
      </c>
      <c r="B182" s="77" t="s">
        <v>63</v>
      </c>
      <c r="C182" s="77" t="s">
        <v>125</v>
      </c>
      <c r="D182" s="77" t="s">
        <v>34</v>
      </c>
      <c r="E182" s="78">
        <v>198</v>
      </c>
      <c r="F182" s="77" t="s">
        <v>476</v>
      </c>
    </row>
    <row r="183" spans="1:6" x14ac:dyDescent="0.25">
      <c r="A183" s="67" t="s">
        <v>482</v>
      </c>
      <c r="B183" s="67" t="s">
        <v>471</v>
      </c>
      <c r="C183" s="67" t="s">
        <v>125</v>
      </c>
      <c r="D183" s="67" t="s">
        <v>12</v>
      </c>
      <c r="E183" s="76">
        <v>154</v>
      </c>
      <c r="F183" s="67" t="s">
        <v>479</v>
      </c>
    </row>
    <row r="184" spans="1:6" x14ac:dyDescent="0.25">
      <c r="A184" s="77" t="s">
        <v>482</v>
      </c>
      <c r="B184" s="77" t="s">
        <v>63</v>
      </c>
      <c r="C184" s="77" t="s">
        <v>473</v>
      </c>
      <c r="D184" s="77" t="s">
        <v>10</v>
      </c>
      <c r="E184" s="78">
        <v>209</v>
      </c>
      <c r="F184" s="77" t="s">
        <v>480</v>
      </c>
    </row>
    <row r="185" spans="1:6" ht="15.75" thickBot="1" x14ac:dyDescent="0.3">
      <c r="A185" s="68" t="s">
        <v>482</v>
      </c>
      <c r="B185" s="68" t="s">
        <v>63</v>
      </c>
      <c r="C185" s="68" t="s">
        <v>473</v>
      </c>
      <c r="D185" s="68" t="s">
        <v>43</v>
      </c>
      <c r="E185" s="81">
        <v>187</v>
      </c>
      <c r="F185" s="68" t="s">
        <v>481</v>
      </c>
    </row>
    <row r="186" spans="1:6" ht="29.25" thickTop="1" x14ac:dyDescent="0.25">
      <c r="A186" s="113" t="s">
        <v>453</v>
      </c>
      <c r="B186" s="113" t="s">
        <v>384</v>
      </c>
      <c r="C186" s="113" t="s">
        <v>450</v>
      </c>
      <c r="D186" s="113" t="s">
        <v>18</v>
      </c>
      <c r="E186" s="114">
        <v>396</v>
      </c>
      <c r="F186" s="113" t="s">
        <v>452</v>
      </c>
    </row>
    <row r="187" spans="1:6" x14ac:dyDescent="0.25">
      <c r="A187" s="67" t="s">
        <v>453</v>
      </c>
      <c r="B187" s="67" t="s">
        <v>384</v>
      </c>
      <c r="C187" s="67" t="s">
        <v>450</v>
      </c>
      <c r="D187" s="67" t="s">
        <v>21</v>
      </c>
      <c r="E187" s="76">
        <v>396</v>
      </c>
      <c r="F187" s="67"/>
    </row>
    <row r="188" spans="1:6" x14ac:dyDescent="0.25">
      <c r="A188" s="77" t="s">
        <v>453</v>
      </c>
      <c r="B188" s="77" t="s">
        <v>384</v>
      </c>
      <c r="C188" s="77" t="s">
        <v>450</v>
      </c>
      <c r="D188" s="77" t="s">
        <v>9</v>
      </c>
      <c r="E188" s="78">
        <v>297</v>
      </c>
      <c r="F188" s="77"/>
    </row>
    <row r="189" spans="1:6" x14ac:dyDescent="0.25">
      <c r="A189" s="67" t="s">
        <v>453</v>
      </c>
      <c r="B189" s="67" t="s">
        <v>384</v>
      </c>
      <c r="C189" s="67" t="s">
        <v>450</v>
      </c>
      <c r="D189" s="67" t="s">
        <v>10</v>
      </c>
      <c r="E189" s="76">
        <v>264</v>
      </c>
      <c r="F189" s="67"/>
    </row>
    <row r="190" spans="1:6" x14ac:dyDescent="0.25">
      <c r="A190" s="77" t="s">
        <v>453</v>
      </c>
      <c r="B190" s="77" t="s">
        <v>384</v>
      </c>
      <c r="C190" s="77" t="s">
        <v>450</v>
      </c>
      <c r="D190" s="77" t="s">
        <v>34</v>
      </c>
      <c r="E190" s="78">
        <v>220</v>
      </c>
      <c r="F190" s="77"/>
    </row>
    <row r="191" spans="1:6" x14ac:dyDescent="0.25">
      <c r="A191" s="67" t="s">
        <v>453</v>
      </c>
      <c r="B191" s="67" t="s">
        <v>384</v>
      </c>
      <c r="C191" s="67" t="s">
        <v>450</v>
      </c>
      <c r="D191" s="67" t="s">
        <v>12</v>
      </c>
      <c r="E191" s="76">
        <v>214.5</v>
      </c>
      <c r="F191" s="67"/>
    </row>
    <row r="192" spans="1:6" x14ac:dyDescent="0.25">
      <c r="A192" s="77" t="s">
        <v>453</v>
      </c>
      <c r="B192" s="77" t="s">
        <v>384</v>
      </c>
      <c r="C192" s="77" t="s">
        <v>450</v>
      </c>
      <c r="D192" s="77" t="s">
        <v>43</v>
      </c>
      <c r="E192" s="78">
        <v>225.5</v>
      </c>
      <c r="F192" s="77"/>
    </row>
    <row r="193" spans="1:6" x14ac:dyDescent="0.25">
      <c r="A193" s="67" t="s">
        <v>453</v>
      </c>
      <c r="B193" s="67" t="s">
        <v>384</v>
      </c>
      <c r="C193" s="67" t="s">
        <v>451</v>
      </c>
      <c r="D193" s="67" t="s">
        <v>18</v>
      </c>
      <c r="E193" s="76">
        <v>396</v>
      </c>
      <c r="F193" s="67"/>
    </row>
    <row r="194" spans="1:6" x14ac:dyDescent="0.25">
      <c r="A194" s="77" t="s">
        <v>453</v>
      </c>
      <c r="B194" s="77" t="s">
        <v>384</v>
      </c>
      <c r="C194" s="77" t="s">
        <v>451</v>
      </c>
      <c r="D194" s="77" t="s">
        <v>21</v>
      </c>
      <c r="E194" s="78">
        <v>396</v>
      </c>
      <c r="F194" s="77"/>
    </row>
    <row r="195" spans="1:6" x14ac:dyDescent="0.25">
      <c r="A195" s="67" t="s">
        <v>453</v>
      </c>
      <c r="B195" s="67" t="s">
        <v>384</v>
      </c>
      <c r="C195" s="67" t="s">
        <v>451</v>
      </c>
      <c r="D195" s="67" t="s">
        <v>9</v>
      </c>
      <c r="E195" s="76">
        <v>352</v>
      </c>
      <c r="F195" s="67"/>
    </row>
    <row r="196" spans="1:6" x14ac:dyDescent="0.25">
      <c r="A196" s="77" t="s">
        <v>453</v>
      </c>
      <c r="B196" s="77" t="s">
        <v>384</v>
      </c>
      <c r="C196" s="77" t="s">
        <v>451</v>
      </c>
      <c r="D196" s="77" t="s">
        <v>10</v>
      </c>
      <c r="E196" s="78">
        <v>319</v>
      </c>
      <c r="F196" s="77"/>
    </row>
    <row r="197" spans="1:6" x14ac:dyDescent="0.25">
      <c r="A197" s="67" t="s">
        <v>453</v>
      </c>
      <c r="B197" s="67" t="s">
        <v>384</v>
      </c>
      <c r="C197" s="67" t="s">
        <v>451</v>
      </c>
      <c r="D197" s="67" t="s">
        <v>34</v>
      </c>
      <c r="E197" s="76">
        <v>260</v>
      </c>
      <c r="F197" s="67"/>
    </row>
    <row r="198" spans="1:6" x14ac:dyDescent="0.25">
      <c r="A198" s="77" t="s">
        <v>453</v>
      </c>
      <c r="B198" s="77" t="s">
        <v>384</v>
      </c>
      <c r="C198" s="77" t="s">
        <v>451</v>
      </c>
      <c r="D198" s="77" t="s">
        <v>12</v>
      </c>
      <c r="E198" s="78">
        <v>242</v>
      </c>
      <c r="F198" s="77"/>
    </row>
    <row r="199" spans="1:6" ht="15.75" thickBot="1" x14ac:dyDescent="0.3">
      <c r="A199" s="68" t="s">
        <v>453</v>
      </c>
      <c r="B199" s="68" t="s">
        <v>384</v>
      </c>
      <c r="C199" s="68" t="s">
        <v>451</v>
      </c>
      <c r="D199" s="68" t="s">
        <v>43</v>
      </c>
      <c r="E199" s="81">
        <v>225.5</v>
      </c>
      <c r="F199" s="68"/>
    </row>
    <row r="200" spans="1:6" ht="15.75" thickTop="1" x14ac:dyDescent="0.25">
      <c r="A200" s="113" t="s">
        <v>557</v>
      </c>
      <c r="B200" s="113" t="s">
        <v>377</v>
      </c>
      <c r="C200" s="113" t="s">
        <v>459</v>
      </c>
      <c r="D200" s="113" t="s">
        <v>18</v>
      </c>
      <c r="E200" s="114">
        <f>330*1.1</f>
        <v>363.00000000000006</v>
      </c>
      <c r="F200" s="113"/>
    </row>
    <row r="201" spans="1:6" x14ac:dyDescent="0.25">
      <c r="A201" s="67" t="s">
        <v>557</v>
      </c>
      <c r="B201" s="67" t="s">
        <v>377</v>
      </c>
      <c r="C201" s="67" t="s">
        <v>459</v>
      </c>
      <c r="D201" s="67" t="s">
        <v>7</v>
      </c>
      <c r="E201" s="76">
        <f>290*1.1</f>
        <v>319</v>
      </c>
      <c r="F201" s="67"/>
    </row>
    <row r="202" spans="1:6" ht="15.75" thickBot="1" x14ac:dyDescent="0.3">
      <c r="A202" s="79" t="s">
        <v>557</v>
      </c>
      <c r="B202" s="79" t="s">
        <v>377</v>
      </c>
      <c r="C202" s="79" t="s">
        <v>459</v>
      </c>
      <c r="D202" s="79" t="s">
        <v>43</v>
      </c>
      <c r="E202" s="80">
        <f>115*1.1</f>
        <v>126.50000000000001</v>
      </c>
      <c r="F202" s="79"/>
    </row>
    <row r="203" spans="1:6" ht="15.75" thickTop="1" x14ac:dyDescent="0.25">
      <c r="A203" s="82" t="s">
        <v>489</v>
      </c>
      <c r="B203" s="82" t="s">
        <v>63</v>
      </c>
      <c r="C203" s="82" t="s">
        <v>483</v>
      </c>
      <c r="D203" s="82" t="s">
        <v>21</v>
      </c>
      <c r="E203" s="83">
        <v>335</v>
      </c>
      <c r="F203" s="82" t="s">
        <v>484</v>
      </c>
    </row>
    <row r="204" spans="1:6" x14ac:dyDescent="0.25">
      <c r="A204" s="77" t="s">
        <v>489</v>
      </c>
      <c r="B204" s="77" t="s">
        <v>63</v>
      </c>
      <c r="C204" s="77" t="s">
        <v>483</v>
      </c>
      <c r="D204" s="77" t="s">
        <v>21</v>
      </c>
      <c r="E204" s="78">
        <v>335</v>
      </c>
      <c r="F204" s="77" t="s">
        <v>485</v>
      </c>
    </row>
    <row r="205" spans="1:6" x14ac:dyDescent="0.25">
      <c r="A205" s="67" t="s">
        <v>489</v>
      </c>
      <c r="B205" s="67" t="s">
        <v>63</v>
      </c>
      <c r="C205" s="67" t="s">
        <v>483</v>
      </c>
      <c r="D205" s="67" t="s">
        <v>42</v>
      </c>
      <c r="E205" s="76">
        <v>310</v>
      </c>
      <c r="F205" s="67" t="s">
        <v>486</v>
      </c>
    </row>
    <row r="206" spans="1:6" x14ac:dyDescent="0.25">
      <c r="A206" s="77" t="s">
        <v>489</v>
      </c>
      <c r="B206" s="77" t="s">
        <v>63</v>
      </c>
      <c r="C206" s="77" t="s">
        <v>483</v>
      </c>
      <c r="D206" s="77" t="s">
        <v>42</v>
      </c>
      <c r="E206" s="78">
        <v>310</v>
      </c>
      <c r="F206" s="77" t="s">
        <v>487</v>
      </c>
    </row>
    <row r="207" spans="1:6" ht="15.75" thickBot="1" x14ac:dyDescent="0.3">
      <c r="A207" s="68" t="s">
        <v>489</v>
      </c>
      <c r="B207" s="68" t="s">
        <v>63</v>
      </c>
      <c r="C207" s="68" t="s">
        <v>483</v>
      </c>
      <c r="D207" s="68" t="s">
        <v>10</v>
      </c>
      <c r="E207" s="81">
        <v>275</v>
      </c>
      <c r="F207" s="68" t="s">
        <v>488</v>
      </c>
    </row>
    <row r="208" spans="1:6" ht="15.75" thickTop="1" x14ac:dyDescent="0.25">
      <c r="A208" s="113" t="s">
        <v>445</v>
      </c>
      <c r="B208" s="113" t="s">
        <v>199</v>
      </c>
      <c r="C208" s="113" t="s">
        <v>434</v>
      </c>
      <c r="D208" s="113" t="s">
        <v>18</v>
      </c>
      <c r="E208" s="114">
        <v>231</v>
      </c>
      <c r="F208" s="113"/>
    </row>
    <row r="209" spans="1:6" x14ac:dyDescent="0.25">
      <c r="A209" s="67" t="s">
        <v>445</v>
      </c>
      <c r="B209" s="67" t="s">
        <v>199</v>
      </c>
      <c r="C209" s="67" t="s">
        <v>435</v>
      </c>
      <c r="D209" s="67" t="s">
        <v>18</v>
      </c>
      <c r="E209" s="76">
        <v>231</v>
      </c>
      <c r="F209" s="67"/>
    </row>
    <row r="210" spans="1:6" x14ac:dyDescent="0.25">
      <c r="A210" s="77" t="s">
        <v>445</v>
      </c>
      <c r="B210" s="77" t="s">
        <v>199</v>
      </c>
      <c r="C210" s="77" t="s">
        <v>436</v>
      </c>
      <c r="D210" s="77" t="s">
        <v>18</v>
      </c>
      <c r="E210" s="78">
        <v>231</v>
      </c>
      <c r="F210" s="77"/>
    </row>
    <row r="211" spans="1:6" x14ac:dyDescent="0.25">
      <c r="A211" s="67" t="s">
        <v>445</v>
      </c>
      <c r="B211" s="67" t="s">
        <v>199</v>
      </c>
      <c r="C211" s="67" t="s">
        <v>437</v>
      </c>
      <c r="D211" s="67" t="s">
        <v>18</v>
      </c>
      <c r="E211" s="76">
        <v>231</v>
      </c>
      <c r="F211" s="67"/>
    </row>
    <row r="212" spans="1:6" x14ac:dyDescent="0.25">
      <c r="A212" s="77" t="s">
        <v>445</v>
      </c>
      <c r="B212" s="77" t="s">
        <v>199</v>
      </c>
      <c r="C212" s="77" t="s">
        <v>438</v>
      </c>
      <c r="D212" s="77" t="s">
        <v>18</v>
      </c>
      <c r="E212" s="78">
        <v>231</v>
      </c>
      <c r="F212" s="77"/>
    </row>
    <row r="213" spans="1:6" x14ac:dyDescent="0.25">
      <c r="A213" s="67" t="s">
        <v>445</v>
      </c>
      <c r="B213" s="67" t="s">
        <v>199</v>
      </c>
      <c r="C213" s="67" t="s">
        <v>439</v>
      </c>
      <c r="D213" s="67" t="s">
        <v>18</v>
      </c>
      <c r="E213" s="76">
        <v>231</v>
      </c>
      <c r="F213" s="67"/>
    </row>
    <row r="214" spans="1:6" x14ac:dyDescent="0.25">
      <c r="A214" s="77" t="s">
        <v>445</v>
      </c>
      <c r="B214" s="77" t="s">
        <v>199</v>
      </c>
      <c r="C214" s="77" t="s">
        <v>440</v>
      </c>
      <c r="D214" s="77" t="s">
        <v>18</v>
      </c>
      <c r="E214" s="78">
        <v>231</v>
      </c>
      <c r="F214" s="77"/>
    </row>
    <row r="215" spans="1:6" x14ac:dyDescent="0.25">
      <c r="A215" s="67" t="s">
        <v>445</v>
      </c>
      <c r="B215" s="67" t="s">
        <v>199</v>
      </c>
      <c r="C215" s="67" t="s">
        <v>441</v>
      </c>
      <c r="D215" s="67" t="s">
        <v>18</v>
      </c>
      <c r="E215" s="76">
        <v>231</v>
      </c>
      <c r="F215" s="67"/>
    </row>
    <row r="216" spans="1:6" x14ac:dyDescent="0.25">
      <c r="A216" s="77" t="s">
        <v>445</v>
      </c>
      <c r="B216" s="77" t="s">
        <v>199</v>
      </c>
      <c r="C216" s="77" t="s">
        <v>442</v>
      </c>
      <c r="D216" s="77" t="s">
        <v>18</v>
      </c>
      <c r="E216" s="78">
        <v>231</v>
      </c>
      <c r="F216" s="77"/>
    </row>
    <row r="217" spans="1:6" x14ac:dyDescent="0.25">
      <c r="A217" s="67" t="s">
        <v>445</v>
      </c>
      <c r="B217" s="67" t="s">
        <v>199</v>
      </c>
      <c r="C217" s="67" t="s">
        <v>434</v>
      </c>
      <c r="D217" s="67" t="s">
        <v>34</v>
      </c>
      <c r="E217" s="76">
        <v>210</v>
      </c>
      <c r="F217" s="67"/>
    </row>
    <row r="218" spans="1:6" x14ac:dyDescent="0.25">
      <c r="A218" s="77" t="s">
        <v>445</v>
      </c>
      <c r="B218" s="77" t="s">
        <v>199</v>
      </c>
      <c r="C218" s="77" t="s">
        <v>435</v>
      </c>
      <c r="D218" s="77" t="s">
        <v>34</v>
      </c>
      <c r="E218" s="78">
        <v>210</v>
      </c>
      <c r="F218" s="77"/>
    </row>
    <row r="219" spans="1:6" x14ac:dyDescent="0.25">
      <c r="A219" s="67" t="s">
        <v>445</v>
      </c>
      <c r="B219" s="67" t="s">
        <v>199</v>
      </c>
      <c r="C219" s="67" t="s">
        <v>436</v>
      </c>
      <c r="D219" s="67" t="s">
        <v>34</v>
      </c>
      <c r="E219" s="76">
        <v>210</v>
      </c>
      <c r="F219" s="67"/>
    </row>
    <row r="220" spans="1:6" x14ac:dyDescent="0.25">
      <c r="A220" s="77" t="s">
        <v>445</v>
      </c>
      <c r="B220" s="77" t="s">
        <v>199</v>
      </c>
      <c r="C220" s="77" t="s">
        <v>437</v>
      </c>
      <c r="D220" s="77" t="s">
        <v>34</v>
      </c>
      <c r="E220" s="78">
        <v>210</v>
      </c>
      <c r="F220" s="77"/>
    </row>
    <row r="221" spans="1:6" x14ac:dyDescent="0.25">
      <c r="A221" s="67" t="s">
        <v>445</v>
      </c>
      <c r="B221" s="67" t="s">
        <v>199</v>
      </c>
      <c r="C221" s="67" t="s">
        <v>438</v>
      </c>
      <c r="D221" s="67" t="s">
        <v>34</v>
      </c>
      <c r="E221" s="76">
        <v>210</v>
      </c>
      <c r="F221" s="67"/>
    </row>
    <row r="222" spans="1:6" x14ac:dyDescent="0.25">
      <c r="A222" s="77" t="s">
        <v>445</v>
      </c>
      <c r="B222" s="77" t="s">
        <v>199</v>
      </c>
      <c r="C222" s="77" t="s">
        <v>439</v>
      </c>
      <c r="D222" s="77" t="s">
        <v>34</v>
      </c>
      <c r="E222" s="78">
        <v>210</v>
      </c>
      <c r="F222" s="77"/>
    </row>
    <row r="223" spans="1:6" x14ac:dyDescent="0.25">
      <c r="A223" s="67" t="s">
        <v>445</v>
      </c>
      <c r="B223" s="67" t="s">
        <v>199</v>
      </c>
      <c r="C223" s="67" t="s">
        <v>440</v>
      </c>
      <c r="D223" s="67" t="s">
        <v>34</v>
      </c>
      <c r="E223" s="76">
        <v>210</v>
      </c>
      <c r="F223" s="67"/>
    </row>
    <row r="224" spans="1:6" x14ac:dyDescent="0.25">
      <c r="A224" s="77" t="s">
        <v>445</v>
      </c>
      <c r="B224" s="77" t="s">
        <v>199</v>
      </c>
      <c r="C224" s="77" t="s">
        <v>441</v>
      </c>
      <c r="D224" s="77" t="s">
        <v>34</v>
      </c>
      <c r="E224" s="78">
        <v>210</v>
      </c>
      <c r="F224" s="77"/>
    </row>
    <row r="225" spans="1:6" x14ac:dyDescent="0.25">
      <c r="A225" s="67" t="s">
        <v>445</v>
      </c>
      <c r="B225" s="67" t="s">
        <v>199</v>
      </c>
      <c r="C225" s="67" t="s">
        <v>442</v>
      </c>
      <c r="D225" s="67" t="s">
        <v>34</v>
      </c>
      <c r="E225" s="76">
        <v>210</v>
      </c>
      <c r="F225" s="67"/>
    </row>
    <row r="226" spans="1:6" x14ac:dyDescent="0.25">
      <c r="A226" s="77" t="s">
        <v>445</v>
      </c>
      <c r="B226" s="77" t="s">
        <v>443</v>
      </c>
      <c r="C226" s="77" t="s">
        <v>435</v>
      </c>
      <c r="D226" s="77" t="s">
        <v>18</v>
      </c>
      <c r="E226" s="78">
        <v>231</v>
      </c>
      <c r="F226" s="77"/>
    </row>
    <row r="227" spans="1:6" x14ac:dyDescent="0.25">
      <c r="A227" s="67" t="s">
        <v>445</v>
      </c>
      <c r="B227" s="67" t="s">
        <v>443</v>
      </c>
      <c r="C227" s="67" t="s">
        <v>436</v>
      </c>
      <c r="D227" s="67" t="s">
        <v>18</v>
      </c>
      <c r="E227" s="76">
        <v>231</v>
      </c>
      <c r="F227" s="67"/>
    </row>
    <row r="228" spans="1:6" x14ac:dyDescent="0.25">
      <c r="A228" s="77" t="s">
        <v>445</v>
      </c>
      <c r="B228" s="77" t="s">
        <v>443</v>
      </c>
      <c r="C228" s="77" t="s">
        <v>437</v>
      </c>
      <c r="D228" s="77" t="s">
        <v>18</v>
      </c>
      <c r="E228" s="78">
        <v>231</v>
      </c>
      <c r="F228" s="77"/>
    </row>
    <row r="229" spans="1:6" x14ac:dyDescent="0.25">
      <c r="A229" s="67" t="s">
        <v>445</v>
      </c>
      <c r="B229" s="67" t="s">
        <v>443</v>
      </c>
      <c r="C229" s="67" t="s">
        <v>439</v>
      </c>
      <c r="D229" s="67" t="s">
        <v>18</v>
      </c>
      <c r="E229" s="76">
        <v>231</v>
      </c>
      <c r="F229" s="67"/>
    </row>
    <row r="230" spans="1:6" x14ac:dyDescent="0.25">
      <c r="A230" s="77" t="s">
        <v>445</v>
      </c>
      <c r="B230" s="77" t="s">
        <v>443</v>
      </c>
      <c r="C230" s="77" t="s">
        <v>440</v>
      </c>
      <c r="D230" s="77" t="s">
        <v>18</v>
      </c>
      <c r="E230" s="78">
        <v>231</v>
      </c>
      <c r="F230" s="77"/>
    </row>
    <row r="231" spans="1:6" x14ac:dyDescent="0.25">
      <c r="A231" s="67" t="s">
        <v>445</v>
      </c>
      <c r="B231" s="67" t="s">
        <v>443</v>
      </c>
      <c r="C231" s="67" t="s">
        <v>441</v>
      </c>
      <c r="D231" s="67" t="s">
        <v>18</v>
      </c>
      <c r="E231" s="76">
        <v>231</v>
      </c>
      <c r="F231" s="67"/>
    </row>
    <row r="232" spans="1:6" x14ac:dyDescent="0.25">
      <c r="A232" s="77" t="s">
        <v>445</v>
      </c>
      <c r="B232" s="77" t="s">
        <v>443</v>
      </c>
      <c r="C232" s="77" t="s">
        <v>442</v>
      </c>
      <c r="D232" s="77" t="s">
        <v>18</v>
      </c>
      <c r="E232" s="78">
        <v>231</v>
      </c>
      <c r="F232" s="77"/>
    </row>
    <row r="233" spans="1:6" x14ac:dyDescent="0.25">
      <c r="A233" s="67" t="s">
        <v>445</v>
      </c>
      <c r="B233" s="67" t="s">
        <v>443</v>
      </c>
      <c r="C233" s="67" t="s">
        <v>434</v>
      </c>
      <c r="D233" s="67" t="s">
        <v>21</v>
      </c>
      <c r="E233" s="76">
        <v>220</v>
      </c>
      <c r="F233" s="67"/>
    </row>
    <row r="234" spans="1:6" x14ac:dyDescent="0.25">
      <c r="A234" s="77" t="s">
        <v>445</v>
      </c>
      <c r="B234" s="77" t="s">
        <v>443</v>
      </c>
      <c r="C234" s="77" t="s">
        <v>435</v>
      </c>
      <c r="D234" s="77" t="s">
        <v>21</v>
      </c>
      <c r="E234" s="78">
        <v>220</v>
      </c>
      <c r="F234" s="77"/>
    </row>
    <row r="235" spans="1:6" x14ac:dyDescent="0.25">
      <c r="A235" s="67" t="s">
        <v>445</v>
      </c>
      <c r="B235" s="67" t="s">
        <v>443</v>
      </c>
      <c r="C235" s="67" t="s">
        <v>436</v>
      </c>
      <c r="D235" s="67" t="s">
        <v>21</v>
      </c>
      <c r="E235" s="76">
        <v>220</v>
      </c>
      <c r="F235" s="67"/>
    </row>
    <row r="236" spans="1:6" x14ac:dyDescent="0.25">
      <c r="A236" s="77" t="s">
        <v>445</v>
      </c>
      <c r="B236" s="77" t="s">
        <v>443</v>
      </c>
      <c r="C236" s="77" t="s">
        <v>437</v>
      </c>
      <c r="D236" s="77" t="s">
        <v>21</v>
      </c>
      <c r="E236" s="78">
        <v>220</v>
      </c>
      <c r="F236" s="77"/>
    </row>
    <row r="237" spans="1:6" x14ac:dyDescent="0.25">
      <c r="A237" s="67" t="s">
        <v>445</v>
      </c>
      <c r="B237" s="67" t="s">
        <v>443</v>
      </c>
      <c r="C237" s="67" t="s">
        <v>439</v>
      </c>
      <c r="D237" s="67" t="s">
        <v>21</v>
      </c>
      <c r="E237" s="76">
        <v>220</v>
      </c>
      <c r="F237" s="67"/>
    </row>
    <row r="238" spans="1:6" x14ac:dyDescent="0.25">
      <c r="A238" s="77" t="s">
        <v>445</v>
      </c>
      <c r="B238" s="77" t="s">
        <v>443</v>
      </c>
      <c r="C238" s="77" t="s">
        <v>440</v>
      </c>
      <c r="D238" s="77" t="s">
        <v>21</v>
      </c>
      <c r="E238" s="78">
        <v>220</v>
      </c>
      <c r="F238" s="77"/>
    </row>
    <row r="239" spans="1:6" x14ac:dyDescent="0.25">
      <c r="A239" s="67" t="s">
        <v>445</v>
      </c>
      <c r="B239" s="67" t="s">
        <v>443</v>
      </c>
      <c r="C239" s="67" t="s">
        <v>441</v>
      </c>
      <c r="D239" s="67" t="s">
        <v>21</v>
      </c>
      <c r="E239" s="76">
        <v>220</v>
      </c>
      <c r="F239" s="67"/>
    </row>
    <row r="240" spans="1:6" x14ac:dyDescent="0.25">
      <c r="A240" s="77" t="s">
        <v>445</v>
      </c>
      <c r="B240" s="77" t="s">
        <v>443</v>
      </c>
      <c r="C240" s="77" t="s">
        <v>442</v>
      </c>
      <c r="D240" s="77" t="s">
        <v>21</v>
      </c>
      <c r="E240" s="78">
        <v>220</v>
      </c>
      <c r="F240" s="77"/>
    </row>
    <row r="241" spans="1:6" x14ac:dyDescent="0.25">
      <c r="A241" s="67" t="s">
        <v>445</v>
      </c>
      <c r="B241" s="67" t="s">
        <v>443</v>
      </c>
      <c r="C241" s="67" t="s">
        <v>434</v>
      </c>
      <c r="D241" s="67" t="s">
        <v>10</v>
      </c>
      <c r="E241" s="76">
        <v>203.5</v>
      </c>
      <c r="F241" s="67"/>
    </row>
    <row r="242" spans="1:6" x14ac:dyDescent="0.25">
      <c r="A242" s="77" t="s">
        <v>445</v>
      </c>
      <c r="B242" s="77" t="s">
        <v>443</v>
      </c>
      <c r="C242" s="77" t="s">
        <v>435</v>
      </c>
      <c r="D242" s="77" t="s">
        <v>10</v>
      </c>
      <c r="E242" s="78">
        <v>203.5</v>
      </c>
      <c r="F242" s="77"/>
    </row>
    <row r="243" spans="1:6" x14ac:dyDescent="0.25">
      <c r="A243" s="67" t="s">
        <v>445</v>
      </c>
      <c r="B243" s="67" t="s">
        <v>443</v>
      </c>
      <c r="C243" s="67" t="s">
        <v>436</v>
      </c>
      <c r="D243" s="67" t="s">
        <v>10</v>
      </c>
      <c r="E243" s="76">
        <v>203.5</v>
      </c>
      <c r="F243" s="67"/>
    </row>
    <row r="244" spans="1:6" x14ac:dyDescent="0.25">
      <c r="A244" s="77" t="s">
        <v>445</v>
      </c>
      <c r="B244" s="77" t="s">
        <v>443</v>
      </c>
      <c r="C244" s="77" t="s">
        <v>437</v>
      </c>
      <c r="D244" s="77" t="s">
        <v>10</v>
      </c>
      <c r="E244" s="78">
        <v>203.5</v>
      </c>
      <c r="F244" s="77"/>
    </row>
    <row r="245" spans="1:6" x14ac:dyDescent="0.25">
      <c r="A245" s="67" t="s">
        <v>445</v>
      </c>
      <c r="B245" s="67" t="s">
        <v>443</v>
      </c>
      <c r="C245" s="67" t="s">
        <v>439</v>
      </c>
      <c r="D245" s="67" t="s">
        <v>10</v>
      </c>
      <c r="E245" s="76">
        <v>203.5</v>
      </c>
      <c r="F245" s="67"/>
    </row>
    <row r="246" spans="1:6" x14ac:dyDescent="0.25">
      <c r="A246" s="77" t="s">
        <v>445</v>
      </c>
      <c r="B246" s="77" t="s">
        <v>443</v>
      </c>
      <c r="C246" s="77" t="s">
        <v>440</v>
      </c>
      <c r="D246" s="77" t="s">
        <v>10</v>
      </c>
      <c r="E246" s="78">
        <v>203.5</v>
      </c>
      <c r="F246" s="77"/>
    </row>
    <row r="247" spans="1:6" x14ac:dyDescent="0.25">
      <c r="A247" s="67" t="s">
        <v>445</v>
      </c>
      <c r="B247" s="67" t="s">
        <v>443</v>
      </c>
      <c r="C247" s="67" t="s">
        <v>441</v>
      </c>
      <c r="D247" s="67" t="s">
        <v>10</v>
      </c>
      <c r="E247" s="76">
        <v>203.5</v>
      </c>
      <c r="F247" s="67"/>
    </row>
    <row r="248" spans="1:6" x14ac:dyDescent="0.25">
      <c r="A248" s="77" t="s">
        <v>445</v>
      </c>
      <c r="B248" s="77" t="s">
        <v>443</v>
      </c>
      <c r="C248" s="77" t="s">
        <v>442</v>
      </c>
      <c r="D248" s="77" t="s">
        <v>10</v>
      </c>
      <c r="E248" s="78">
        <v>203.5</v>
      </c>
      <c r="F248" s="77"/>
    </row>
    <row r="249" spans="1:6" x14ac:dyDescent="0.25">
      <c r="A249" s="67" t="s">
        <v>445</v>
      </c>
      <c r="B249" s="67" t="s">
        <v>443</v>
      </c>
      <c r="C249" s="67" t="s">
        <v>434</v>
      </c>
      <c r="D249" s="67" t="s">
        <v>34</v>
      </c>
      <c r="E249" s="76">
        <v>198</v>
      </c>
      <c r="F249" s="67"/>
    </row>
    <row r="250" spans="1:6" x14ac:dyDescent="0.25">
      <c r="A250" s="77" t="s">
        <v>445</v>
      </c>
      <c r="B250" s="77" t="s">
        <v>443</v>
      </c>
      <c r="C250" s="77" t="s">
        <v>435</v>
      </c>
      <c r="D250" s="77" t="s">
        <v>34</v>
      </c>
      <c r="E250" s="78">
        <v>198</v>
      </c>
      <c r="F250" s="77"/>
    </row>
    <row r="251" spans="1:6" x14ac:dyDescent="0.25">
      <c r="A251" s="67" t="s">
        <v>445</v>
      </c>
      <c r="B251" s="67" t="s">
        <v>443</v>
      </c>
      <c r="C251" s="67" t="s">
        <v>436</v>
      </c>
      <c r="D251" s="67" t="s">
        <v>34</v>
      </c>
      <c r="E251" s="76">
        <v>198</v>
      </c>
      <c r="F251" s="67"/>
    </row>
    <row r="252" spans="1:6" x14ac:dyDescent="0.25">
      <c r="A252" s="77" t="s">
        <v>445</v>
      </c>
      <c r="B252" s="77" t="s">
        <v>443</v>
      </c>
      <c r="C252" s="77" t="s">
        <v>437</v>
      </c>
      <c r="D252" s="77" t="s">
        <v>34</v>
      </c>
      <c r="E252" s="78">
        <v>198</v>
      </c>
      <c r="F252" s="77"/>
    </row>
    <row r="253" spans="1:6" x14ac:dyDescent="0.25">
      <c r="A253" s="67" t="s">
        <v>445</v>
      </c>
      <c r="B253" s="67" t="s">
        <v>443</v>
      </c>
      <c r="C253" s="67" t="s">
        <v>439</v>
      </c>
      <c r="D253" s="67" t="s">
        <v>34</v>
      </c>
      <c r="E253" s="76">
        <v>198</v>
      </c>
      <c r="F253" s="67"/>
    </row>
    <row r="254" spans="1:6" x14ac:dyDescent="0.25">
      <c r="A254" s="77" t="s">
        <v>445</v>
      </c>
      <c r="B254" s="77" t="s">
        <v>443</v>
      </c>
      <c r="C254" s="77" t="s">
        <v>440</v>
      </c>
      <c r="D254" s="77" t="s">
        <v>34</v>
      </c>
      <c r="E254" s="78">
        <v>198</v>
      </c>
      <c r="F254" s="77"/>
    </row>
    <row r="255" spans="1:6" x14ac:dyDescent="0.25">
      <c r="A255" s="67" t="s">
        <v>445</v>
      </c>
      <c r="B255" s="67" t="s">
        <v>443</v>
      </c>
      <c r="C255" s="67" t="s">
        <v>441</v>
      </c>
      <c r="D255" s="67" t="s">
        <v>34</v>
      </c>
      <c r="E255" s="76">
        <v>198</v>
      </c>
      <c r="F255" s="67"/>
    </row>
    <row r="256" spans="1:6" x14ac:dyDescent="0.25">
      <c r="A256" s="77" t="s">
        <v>445</v>
      </c>
      <c r="B256" s="77" t="s">
        <v>443</v>
      </c>
      <c r="C256" s="77" t="s">
        <v>442</v>
      </c>
      <c r="D256" s="77" t="s">
        <v>34</v>
      </c>
      <c r="E256" s="78">
        <v>198</v>
      </c>
      <c r="F256" s="77"/>
    </row>
    <row r="257" spans="1:6" x14ac:dyDescent="0.25">
      <c r="A257" s="67" t="s">
        <v>445</v>
      </c>
      <c r="B257" s="67" t="s">
        <v>443</v>
      </c>
      <c r="C257" s="67" t="s">
        <v>434</v>
      </c>
      <c r="D257" s="67" t="s">
        <v>12</v>
      </c>
      <c r="E257" s="76">
        <v>148.5</v>
      </c>
      <c r="F257" s="67"/>
    </row>
    <row r="258" spans="1:6" x14ac:dyDescent="0.25">
      <c r="A258" s="77" t="s">
        <v>445</v>
      </c>
      <c r="B258" s="77" t="s">
        <v>443</v>
      </c>
      <c r="C258" s="77" t="s">
        <v>435</v>
      </c>
      <c r="D258" s="77" t="s">
        <v>12</v>
      </c>
      <c r="E258" s="78">
        <v>148.5</v>
      </c>
      <c r="F258" s="77"/>
    </row>
    <row r="259" spans="1:6" x14ac:dyDescent="0.25">
      <c r="A259" s="67" t="s">
        <v>445</v>
      </c>
      <c r="B259" s="67" t="s">
        <v>443</v>
      </c>
      <c r="C259" s="67" t="s">
        <v>436</v>
      </c>
      <c r="D259" s="67" t="s">
        <v>12</v>
      </c>
      <c r="E259" s="76">
        <v>148.5</v>
      </c>
      <c r="F259" s="67"/>
    </row>
    <row r="260" spans="1:6" x14ac:dyDescent="0.25">
      <c r="A260" s="77" t="s">
        <v>445</v>
      </c>
      <c r="B260" s="77" t="s">
        <v>443</v>
      </c>
      <c r="C260" s="77" t="s">
        <v>437</v>
      </c>
      <c r="D260" s="77" t="s">
        <v>12</v>
      </c>
      <c r="E260" s="78">
        <v>148.5</v>
      </c>
      <c r="F260" s="77"/>
    </row>
    <row r="261" spans="1:6" x14ac:dyDescent="0.25">
      <c r="A261" s="67" t="s">
        <v>445</v>
      </c>
      <c r="B261" s="67" t="s">
        <v>443</v>
      </c>
      <c r="C261" s="67" t="s">
        <v>444</v>
      </c>
      <c r="D261" s="67" t="s">
        <v>12</v>
      </c>
      <c r="E261" s="76">
        <v>148.5</v>
      </c>
      <c r="F261" s="67"/>
    </row>
    <row r="262" spans="1:6" x14ac:dyDescent="0.25">
      <c r="A262" s="77" t="s">
        <v>445</v>
      </c>
      <c r="B262" s="77" t="s">
        <v>443</v>
      </c>
      <c r="C262" s="77" t="s">
        <v>439</v>
      </c>
      <c r="D262" s="77" t="s">
        <v>12</v>
      </c>
      <c r="E262" s="78">
        <v>148.5</v>
      </c>
      <c r="F262" s="77"/>
    </row>
    <row r="263" spans="1:6" x14ac:dyDescent="0.25">
      <c r="A263" s="67" t="s">
        <v>445</v>
      </c>
      <c r="B263" s="67" t="s">
        <v>443</v>
      </c>
      <c r="C263" s="67" t="s">
        <v>440</v>
      </c>
      <c r="D263" s="67" t="s">
        <v>12</v>
      </c>
      <c r="E263" s="76">
        <v>148.5</v>
      </c>
      <c r="F263" s="67"/>
    </row>
    <row r="264" spans="1:6" x14ac:dyDescent="0.25">
      <c r="A264" s="77" t="s">
        <v>445</v>
      </c>
      <c r="B264" s="77" t="s">
        <v>443</v>
      </c>
      <c r="C264" s="77" t="s">
        <v>441</v>
      </c>
      <c r="D264" s="77" t="s">
        <v>12</v>
      </c>
      <c r="E264" s="78">
        <v>148.5</v>
      </c>
      <c r="F264" s="77"/>
    </row>
    <row r="265" spans="1:6" ht="15.75" thickBot="1" x14ac:dyDescent="0.3">
      <c r="A265" s="68" t="s">
        <v>445</v>
      </c>
      <c r="B265" s="68" t="s">
        <v>443</v>
      </c>
      <c r="C265" s="68" t="s">
        <v>442</v>
      </c>
      <c r="D265" s="68" t="s">
        <v>12</v>
      </c>
      <c r="E265" s="81">
        <v>148.5</v>
      </c>
      <c r="F265" s="68"/>
    </row>
    <row r="266" spans="1:6" ht="15.75" thickTop="1" x14ac:dyDescent="0.25">
      <c r="A266" s="113" t="s">
        <v>493</v>
      </c>
      <c r="B266" s="113" t="s">
        <v>5</v>
      </c>
      <c r="C266" s="113" t="s">
        <v>125</v>
      </c>
      <c r="D266" s="113" t="s">
        <v>18</v>
      </c>
      <c r="E266" s="114">
        <v>286</v>
      </c>
      <c r="F266" s="113" t="s">
        <v>490</v>
      </c>
    </row>
    <row r="267" spans="1:6" x14ac:dyDescent="0.25">
      <c r="A267" s="67" t="s">
        <v>493</v>
      </c>
      <c r="B267" s="67" t="s">
        <v>5</v>
      </c>
      <c r="C267" s="67" t="s">
        <v>125</v>
      </c>
      <c r="D267" s="67" t="s">
        <v>9</v>
      </c>
      <c r="E267" s="76">
        <v>242</v>
      </c>
      <c r="F267" s="67" t="s">
        <v>491</v>
      </c>
    </row>
    <row r="268" spans="1:6" ht="15.75" thickBot="1" x14ac:dyDescent="0.3">
      <c r="A268" s="79" t="s">
        <v>493</v>
      </c>
      <c r="B268" s="79" t="s">
        <v>5</v>
      </c>
      <c r="C268" s="79" t="s">
        <v>125</v>
      </c>
      <c r="D268" s="79" t="s">
        <v>34</v>
      </c>
      <c r="E268" s="80">
        <v>165</v>
      </c>
      <c r="F268" s="79" t="s">
        <v>492</v>
      </c>
    </row>
    <row r="269" spans="1:6" ht="57.75" thickTop="1" x14ac:dyDescent="0.25">
      <c r="A269" s="82" t="s">
        <v>494</v>
      </c>
      <c r="B269" s="82" t="s">
        <v>199</v>
      </c>
      <c r="C269" s="82" t="s">
        <v>495</v>
      </c>
      <c r="D269" s="82" t="s">
        <v>42</v>
      </c>
      <c r="E269" s="83">
        <v>200</v>
      </c>
      <c r="F269" s="82"/>
    </row>
    <row r="270" spans="1:6" ht="42.75" x14ac:dyDescent="0.25">
      <c r="A270" s="77" t="s">
        <v>494</v>
      </c>
      <c r="B270" s="77" t="s">
        <v>199</v>
      </c>
      <c r="C270" s="77" t="s">
        <v>496</v>
      </c>
      <c r="D270" s="77" t="s">
        <v>10</v>
      </c>
      <c r="E270" s="78">
        <v>180</v>
      </c>
      <c r="F270" s="77"/>
    </row>
    <row r="271" spans="1:6" ht="28.5" x14ac:dyDescent="0.25">
      <c r="A271" s="67" t="s">
        <v>494</v>
      </c>
      <c r="B271" s="67" t="s">
        <v>199</v>
      </c>
      <c r="C271" s="67" t="s">
        <v>497</v>
      </c>
      <c r="D271" s="67" t="s">
        <v>43</v>
      </c>
      <c r="E271" s="76">
        <v>110</v>
      </c>
      <c r="F271" s="67"/>
    </row>
    <row r="272" spans="1:6" ht="29.25" thickBot="1" x14ac:dyDescent="0.3">
      <c r="A272" s="79" t="s">
        <v>494</v>
      </c>
      <c r="B272" s="79" t="s">
        <v>199</v>
      </c>
      <c r="C272" s="79" t="s">
        <v>497</v>
      </c>
      <c r="D272" s="79" t="s">
        <v>12</v>
      </c>
      <c r="E272" s="80">
        <v>95</v>
      </c>
      <c r="F272" s="79"/>
    </row>
    <row r="273" spans="1:6" ht="16.5" thickTop="1" thickBot="1" x14ac:dyDescent="0.3">
      <c r="A273" s="68" t="s">
        <v>558</v>
      </c>
      <c r="B273" s="68" t="s">
        <v>5</v>
      </c>
      <c r="C273" s="68" t="s">
        <v>520</v>
      </c>
      <c r="D273" s="68" t="s">
        <v>18</v>
      </c>
      <c r="E273" s="81">
        <v>160</v>
      </c>
      <c r="F273" s="68"/>
    </row>
    <row r="274" spans="1:6" ht="15.75" thickTop="1" x14ac:dyDescent="0.25">
      <c r="A274" s="113" t="s">
        <v>280</v>
      </c>
      <c r="B274" s="113" t="s">
        <v>5</v>
      </c>
      <c r="C274" s="113" t="s">
        <v>125</v>
      </c>
      <c r="D274" s="113" t="s">
        <v>18</v>
      </c>
      <c r="E274" s="114">
        <v>308</v>
      </c>
      <c r="F274" s="113" t="s">
        <v>490</v>
      </c>
    </row>
    <row r="275" spans="1:6" x14ac:dyDescent="0.25">
      <c r="A275" s="67" t="s">
        <v>280</v>
      </c>
      <c r="B275" s="67" t="s">
        <v>5</v>
      </c>
      <c r="C275" s="67" t="s">
        <v>125</v>
      </c>
      <c r="D275" s="67" t="s">
        <v>9</v>
      </c>
      <c r="E275" s="76">
        <v>275</v>
      </c>
      <c r="F275" s="67" t="s">
        <v>491</v>
      </c>
    </row>
    <row r="276" spans="1:6" ht="15.75" thickBot="1" x14ac:dyDescent="0.3">
      <c r="A276" s="79" t="s">
        <v>280</v>
      </c>
      <c r="B276" s="79" t="s">
        <v>5</v>
      </c>
      <c r="C276" s="79" t="s">
        <v>125</v>
      </c>
      <c r="D276" s="79" t="s">
        <v>34</v>
      </c>
      <c r="E276" s="80">
        <v>187</v>
      </c>
      <c r="F276" s="79" t="s">
        <v>492</v>
      </c>
    </row>
    <row r="277" spans="1:6" ht="15.75" thickTop="1" x14ac:dyDescent="0.25">
      <c r="A277" s="82" t="s">
        <v>427</v>
      </c>
      <c r="B277" s="82" t="s">
        <v>199</v>
      </c>
      <c r="C277" s="82" t="s">
        <v>536</v>
      </c>
      <c r="D277" s="82" t="s">
        <v>42</v>
      </c>
      <c r="E277" s="83">
        <v>285</v>
      </c>
      <c r="F277" s="82"/>
    </row>
    <row r="278" spans="1:6" x14ac:dyDescent="0.25">
      <c r="A278" s="77" t="s">
        <v>427</v>
      </c>
      <c r="B278" s="77" t="s">
        <v>301</v>
      </c>
      <c r="C278" s="77" t="s">
        <v>235</v>
      </c>
      <c r="D278" s="77" t="s">
        <v>42</v>
      </c>
      <c r="E278" s="78">
        <v>420</v>
      </c>
      <c r="F278" s="77"/>
    </row>
    <row r="279" spans="1:6" x14ac:dyDescent="0.25">
      <c r="A279" s="67" t="s">
        <v>427</v>
      </c>
      <c r="B279" s="67" t="s">
        <v>426</v>
      </c>
      <c r="C279" s="67" t="s">
        <v>235</v>
      </c>
      <c r="D279" s="67" t="s">
        <v>9</v>
      </c>
      <c r="E279" s="76">
        <v>265</v>
      </c>
      <c r="F279" s="67"/>
    </row>
    <row r="280" spans="1:6" x14ac:dyDescent="0.25">
      <c r="A280" s="77" t="s">
        <v>427</v>
      </c>
      <c r="B280" s="77" t="s">
        <v>199</v>
      </c>
      <c r="C280" s="77" t="s">
        <v>235</v>
      </c>
      <c r="D280" s="77" t="s">
        <v>12</v>
      </c>
      <c r="E280" s="78">
        <v>140</v>
      </c>
      <c r="F280" s="77"/>
    </row>
    <row r="281" spans="1:6" x14ac:dyDescent="0.25">
      <c r="A281" s="67" t="s">
        <v>427</v>
      </c>
      <c r="B281" s="67" t="s">
        <v>199</v>
      </c>
      <c r="C281" s="67" t="s">
        <v>237</v>
      </c>
      <c r="D281" s="67" t="s">
        <v>9</v>
      </c>
      <c r="E281" s="76">
        <v>250</v>
      </c>
      <c r="F281" s="67"/>
    </row>
    <row r="282" spans="1:6" ht="15.75" thickBot="1" x14ac:dyDescent="0.3">
      <c r="A282" s="79" t="s">
        <v>427</v>
      </c>
      <c r="B282" s="79" t="s">
        <v>199</v>
      </c>
      <c r="C282" s="79" t="s">
        <v>237</v>
      </c>
      <c r="D282" s="79" t="s">
        <v>43</v>
      </c>
      <c r="E282" s="80">
        <v>170</v>
      </c>
      <c r="F282" s="79"/>
    </row>
    <row r="283" spans="1:6" ht="15.75" thickTop="1" x14ac:dyDescent="0.25">
      <c r="A283" s="82" t="s">
        <v>68</v>
      </c>
      <c r="B283" s="82" t="s">
        <v>63</v>
      </c>
      <c r="C283" s="82" t="s">
        <v>446</v>
      </c>
      <c r="D283" s="82" t="s">
        <v>18</v>
      </c>
      <c r="E283" s="83">
        <v>396</v>
      </c>
      <c r="F283" s="82" t="s">
        <v>18</v>
      </c>
    </row>
    <row r="284" spans="1:6" ht="28.5" x14ac:dyDescent="0.25">
      <c r="A284" s="77" t="s">
        <v>68</v>
      </c>
      <c r="B284" s="77" t="s">
        <v>63</v>
      </c>
      <c r="C284" s="77" t="s">
        <v>446</v>
      </c>
      <c r="D284" s="77" t="s">
        <v>7</v>
      </c>
      <c r="E284" s="78">
        <v>374</v>
      </c>
      <c r="F284" s="77" t="s">
        <v>64</v>
      </c>
    </row>
    <row r="285" spans="1:6" x14ac:dyDescent="0.25">
      <c r="A285" s="67" t="s">
        <v>68</v>
      </c>
      <c r="B285" s="67" t="s">
        <v>63</v>
      </c>
      <c r="C285" s="67" t="s">
        <v>446</v>
      </c>
      <c r="D285" s="67" t="s">
        <v>21</v>
      </c>
      <c r="E285" s="76">
        <v>341</v>
      </c>
      <c r="F285" s="67" t="s">
        <v>21</v>
      </c>
    </row>
    <row r="286" spans="1:6" x14ac:dyDescent="0.25">
      <c r="A286" s="77" t="s">
        <v>68</v>
      </c>
      <c r="B286" s="77" t="s">
        <v>63</v>
      </c>
      <c r="C286" s="77" t="s">
        <v>446</v>
      </c>
      <c r="D286" s="77" t="s">
        <v>42</v>
      </c>
      <c r="E286" s="78">
        <v>319</v>
      </c>
      <c r="F286" s="77" t="s">
        <v>42</v>
      </c>
    </row>
    <row r="287" spans="1:6" x14ac:dyDescent="0.25">
      <c r="A287" s="67" t="s">
        <v>68</v>
      </c>
      <c r="B287" s="67" t="s">
        <v>63</v>
      </c>
      <c r="C287" s="67" t="s">
        <v>446</v>
      </c>
      <c r="D287" s="67" t="s">
        <v>9</v>
      </c>
      <c r="E287" s="76">
        <v>286</v>
      </c>
      <c r="F287" s="67" t="s">
        <v>9</v>
      </c>
    </row>
    <row r="288" spans="1:6" ht="28.5" x14ac:dyDescent="0.25">
      <c r="A288" s="77" t="s">
        <v>68</v>
      </c>
      <c r="B288" s="77" t="s">
        <v>63</v>
      </c>
      <c r="C288" s="77" t="s">
        <v>446</v>
      </c>
      <c r="D288" s="77" t="s">
        <v>34</v>
      </c>
      <c r="E288" s="78">
        <v>264</v>
      </c>
      <c r="F288" s="77" t="s">
        <v>447</v>
      </c>
    </row>
    <row r="289" spans="1:6" ht="28.5" x14ac:dyDescent="0.25">
      <c r="A289" s="67" t="s">
        <v>68</v>
      </c>
      <c r="B289" s="67" t="s">
        <v>63</v>
      </c>
      <c r="C289" s="67" t="s">
        <v>446</v>
      </c>
      <c r="D289" s="67" t="s">
        <v>10</v>
      </c>
      <c r="E289" s="76">
        <v>242</v>
      </c>
      <c r="F289" s="67" t="s">
        <v>448</v>
      </c>
    </row>
    <row r="290" spans="1:6" x14ac:dyDescent="0.25">
      <c r="A290" s="77" t="s">
        <v>68</v>
      </c>
      <c r="B290" s="77" t="s">
        <v>63</v>
      </c>
      <c r="C290" s="77" t="s">
        <v>446</v>
      </c>
      <c r="D290" s="77" t="s">
        <v>13</v>
      </c>
      <c r="E290" s="78">
        <v>209</v>
      </c>
      <c r="F290" s="77" t="s">
        <v>67</v>
      </c>
    </row>
    <row r="291" spans="1:6" x14ac:dyDescent="0.25">
      <c r="A291" s="67" t="s">
        <v>68</v>
      </c>
      <c r="B291" s="67" t="s">
        <v>63</v>
      </c>
      <c r="C291" s="67" t="s">
        <v>446</v>
      </c>
      <c r="D291" s="67" t="s">
        <v>43</v>
      </c>
      <c r="E291" s="76">
        <v>165</v>
      </c>
      <c r="F291" s="67" t="s">
        <v>449</v>
      </c>
    </row>
    <row r="292" spans="1:6" ht="15.75" thickBot="1" x14ac:dyDescent="0.3">
      <c r="A292" s="79" t="s">
        <v>68</v>
      </c>
      <c r="B292" s="79" t="s">
        <v>63</v>
      </c>
      <c r="C292" s="79" t="s">
        <v>446</v>
      </c>
      <c r="D292" s="79" t="s">
        <v>12</v>
      </c>
      <c r="E292" s="80">
        <v>132</v>
      </c>
      <c r="F292" s="79" t="s">
        <v>12</v>
      </c>
    </row>
    <row r="293" spans="1:6" ht="58.5" thickTop="1" x14ac:dyDescent="0.25">
      <c r="A293" s="82" t="s">
        <v>502</v>
      </c>
      <c r="B293" s="82" t="s">
        <v>5</v>
      </c>
      <c r="C293" s="82" t="s">
        <v>498</v>
      </c>
      <c r="D293" s="82" t="s">
        <v>18</v>
      </c>
      <c r="E293" s="83">
        <v>275</v>
      </c>
      <c r="F293" s="82"/>
    </row>
    <row r="294" spans="1:6" ht="57.75" x14ac:dyDescent="0.25">
      <c r="A294" s="77" t="s">
        <v>502</v>
      </c>
      <c r="B294" s="77" t="s">
        <v>5</v>
      </c>
      <c r="C294" s="77" t="s">
        <v>498</v>
      </c>
      <c r="D294" s="77" t="s">
        <v>10</v>
      </c>
      <c r="E294" s="78">
        <v>209</v>
      </c>
      <c r="F294" s="77"/>
    </row>
    <row r="295" spans="1:6" ht="57.75" x14ac:dyDescent="0.25">
      <c r="A295" s="67" t="s">
        <v>502</v>
      </c>
      <c r="B295" s="67" t="s">
        <v>499</v>
      </c>
      <c r="C295" s="67" t="s">
        <v>500</v>
      </c>
      <c r="D295" s="67" t="s">
        <v>9</v>
      </c>
      <c r="E295" s="76">
        <v>231</v>
      </c>
      <c r="F295" s="67"/>
    </row>
    <row r="296" spans="1:6" ht="57.75" x14ac:dyDescent="0.25">
      <c r="A296" s="77" t="s">
        <v>502</v>
      </c>
      <c r="B296" s="77" t="s">
        <v>253</v>
      </c>
      <c r="C296" s="77" t="s">
        <v>501</v>
      </c>
      <c r="D296" s="77" t="s">
        <v>10</v>
      </c>
      <c r="E296" s="78">
        <v>176</v>
      </c>
      <c r="F296" s="77"/>
    </row>
    <row r="297" spans="1:6" ht="58.5" thickBot="1" x14ac:dyDescent="0.3">
      <c r="A297" s="68" t="s">
        <v>502</v>
      </c>
      <c r="B297" s="68" t="s">
        <v>253</v>
      </c>
      <c r="C297" s="68" t="s">
        <v>501</v>
      </c>
      <c r="D297" s="68" t="s">
        <v>13</v>
      </c>
      <c r="E297" s="81">
        <v>165</v>
      </c>
      <c r="F297" s="68"/>
    </row>
    <row r="298" spans="1:6" ht="15.75" thickTop="1" x14ac:dyDescent="0.25">
      <c r="A298" s="113" t="s">
        <v>537</v>
      </c>
      <c r="B298" s="113" t="s">
        <v>5</v>
      </c>
      <c r="C298" s="113" t="s">
        <v>538</v>
      </c>
      <c r="D298" s="113" t="s">
        <v>42</v>
      </c>
      <c r="E298" s="114">
        <v>344.85</v>
      </c>
      <c r="F298" s="113" t="s">
        <v>540</v>
      </c>
    </row>
    <row r="299" spans="1:6" x14ac:dyDescent="0.25">
      <c r="A299" s="67" t="s">
        <v>537</v>
      </c>
      <c r="B299" s="67" t="s">
        <v>5</v>
      </c>
      <c r="C299" s="67" t="s">
        <v>125</v>
      </c>
      <c r="D299" s="67" t="s">
        <v>42</v>
      </c>
      <c r="E299" s="76">
        <v>344.85</v>
      </c>
      <c r="F299" s="67" t="s">
        <v>540</v>
      </c>
    </row>
    <row r="300" spans="1:6" x14ac:dyDescent="0.25">
      <c r="A300" s="77" t="s">
        <v>537</v>
      </c>
      <c r="B300" s="77" t="s">
        <v>5</v>
      </c>
      <c r="C300" s="77" t="s">
        <v>125</v>
      </c>
      <c r="D300" s="77" t="s">
        <v>9</v>
      </c>
      <c r="E300" s="78">
        <v>271.7</v>
      </c>
      <c r="F300" s="77" t="s">
        <v>541</v>
      </c>
    </row>
    <row r="301" spans="1:6" x14ac:dyDescent="0.25">
      <c r="A301" s="67" t="s">
        <v>537</v>
      </c>
      <c r="B301" s="67" t="s">
        <v>5</v>
      </c>
      <c r="C301" s="67" t="s">
        <v>539</v>
      </c>
      <c r="D301" s="67" t="s">
        <v>9</v>
      </c>
      <c r="E301" s="76">
        <v>261.25</v>
      </c>
      <c r="F301" s="67" t="s">
        <v>542</v>
      </c>
    </row>
    <row r="302" spans="1:6" ht="15.75" thickBot="1" x14ac:dyDescent="0.3">
      <c r="A302" s="79" t="s">
        <v>537</v>
      </c>
      <c r="B302" s="79" t="s">
        <v>5</v>
      </c>
      <c r="C302" s="79" t="s">
        <v>125</v>
      </c>
      <c r="D302" s="79" t="s">
        <v>34</v>
      </c>
      <c r="E302" s="80">
        <v>214.23</v>
      </c>
      <c r="F302" s="79" t="s">
        <v>543</v>
      </c>
    </row>
    <row r="303" spans="1:6" ht="15.75" thickTop="1" x14ac:dyDescent="0.25">
      <c r="A303" s="82" t="s">
        <v>559</v>
      </c>
      <c r="B303" s="82" t="s">
        <v>199</v>
      </c>
      <c r="C303" s="82" t="s">
        <v>560</v>
      </c>
      <c r="D303" s="82" t="s">
        <v>42</v>
      </c>
      <c r="E303" s="83">
        <v>270</v>
      </c>
      <c r="F303" s="82" t="s">
        <v>564</v>
      </c>
    </row>
    <row r="304" spans="1:6" x14ac:dyDescent="0.25">
      <c r="A304" s="77" t="s">
        <v>559</v>
      </c>
      <c r="B304" s="77" t="s">
        <v>199</v>
      </c>
      <c r="C304" s="77" t="s">
        <v>561</v>
      </c>
      <c r="D304" s="77" t="s">
        <v>9</v>
      </c>
      <c r="E304" s="78">
        <v>255</v>
      </c>
      <c r="F304" s="77" t="s">
        <v>565</v>
      </c>
    </row>
    <row r="305" spans="1:6" x14ac:dyDescent="0.25">
      <c r="A305" s="67" t="s">
        <v>559</v>
      </c>
      <c r="B305" s="67" t="s">
        <v>199</v>
      </c>
      <c r="C305" s="67" t="s">
        <v>562</v>
      </c>
      <c r="D305" s="67" t="s">
        <v>10</v>
      </c>
      <c r="E305" s="76">
        <v>210</v>
      </c>
      <c r="F305" s="67" t="s">
        <v>287</v>
      </c>
    </row>
    <row r="306" spans="1:6" x14ac:dyDescent="0.25">
      <c r="A306" s="77" t="s">
        <v>559</v>
      </c>
      <c r="B306" s="77" t="s">
        <v>199</v>
      </c>
      <c r="C306" s="77" t="s">
        <v>334</v>
      </c>
      <c r="D306" s="77" t="s">
        <v>12</v>
      </c>
      <c r="E306" s="78">
        <v>145</v>
      </c>
      <c r="F306" s="77" t="s">
        <v>273</v>
      </c>
    </row>
    <row r="307" spans="1:6" x14ac:dyDescent="0.25">
      <c r="A307" s="67" t="s">
        <v>559</v>
      </c>
      <c r="B307" s="67" t="s">
        <v>199</v>
      </c>
      <c r="C307" s="67" t="s">
        <v>563</v>
      </c>
      <c r="D307" s="67" t="s">
        <v>43</v>
      </c>
      <c r="E307" s="76">
        <v>200</v>
      </c>
      <c r="F307" s="67" t="s">
        <v>566</v>
      </c>
    </row>
    <row r="308" spans="1:6" ht="15.75" thickBot="1" x14ac:dyDescent="0.3">
      <c r="A308" s="79" t="s">
        <v>559</v>
      </c>
      <c r="B308" s="79" t="s">
        <v>199</v>
      </c>
      <c r="C308" s="79" t="s">
        <v>563</v>
      </c>
      <c r="D308" s="79" t="s">
        <v>43</v>
      </c>
      <c r="E308" s="80">
        <v>190</v>
      </c>
      <c r="F308" s="79" t="s">
        <v>396</v>
      </c>
    </row>
    <row r="309" spans="1:6" ht="15.75" thickTop="1" x14ac:dyDescent="0.25">
      <c r="A309" s="82" t="s">
        <v>257</v>
      </c>
      <c r="B309" s="82" t="s">
        <v>5</v>
      </c>
      <c r="C309" s="82" t="s">
        <v>125</v>
      </c>
      <c r="D309" s="82" t="s">
        <v>18</v>
      </c>
      <c r="E309" s="83">
        <v>430</v>
      </c>
      <c r="F309" s="82" t="s">
        <v>19</v>
      </c>
    </row>
    <row r="310" spans="1:6" x14ac:dyDescent="0.25">
      <c r="A310" s="77" t="s">
        <v>257</v>
      </c>
      <c r="B310" s="77" t="s">
        <v>5</v>
      </c>
      <c r="C310" s="77" t="s">
        <v>125</v>
      </c>
      <c r="D310" s="77" t="s">
        <v>7</v>
      </c>
      <c r="E310" s="78">
        <v>345</v>
      </c>
      <c r="F310" s="77" t="s">
        <v>20</v>
      </c>
    </row>
    <row r="311" spans="1:6" ht="42.75" x14ac:dyDescent="0.25">
      <c r="A311" s="67" t="s">
        <v>257</v>
      </c>
      <c r="B311" s="67" t="s">
        <v>5</v>
      </c>
      <c r="C311" s="67" t="s">
        <v>125</v>
      </c>
      <c r="D311" s="67" t="s">
        <v>21</v>
      </c>
      <c r="E311" s="76">
        <v>305</v>
      </c>
      <c r="F311" s="67" t="s">
        <v>22</v>
      </c>
    </row>
    <row r="312" spans="1:6" x14ac:dyDescent="0.25">
      <c r="A312" s="77" t="s">
        <v>257</v>
      </c>
      <c r="B312" s="77" t="s">
        <v>5</v>
      </c>
      <c r="C312" s="77" t="s">
        <v>125</v>
      </c>
      <c r="D312" s="77" t="s">
        <v>9</v>
      </c>
      <c r="E312" s="78">
        <v>245</v>
      </c>
      <c r="F312" s="77" t="s">
        <v>23</v>
      </c>
    </row>
    <row r="313" spans="1:6" x14ac:dyDescent="0.25">
      <c r="A313" s="67" t="s">
        <v>257</v>
      </c>
      <c r="B313" s="67" t="s">
        <v>5</v>
      </c>
      <c r="C313" s="67" t="s">
        <v>125</v>
      </c>
      <c r="D313" s="67" t="s">
        <v>10</v>
      </c>
      <c r="E313" s="76">
        <v>215</v>
      </c>
      <c r="F313" s="67" t="s">
        <v>24</v>
      </c>
    </row>
    <row r="314" spans="1:6" x14ac:dyDescent="0.25">
      <c r="A314" s="77" t="s">
        <v>257</v>
      </c>
      <c r="B314" s="77" t="s">
        <v>5</v>
      </c>
      <c r="C314" s="77" t="s">
        <v>125</v>
      </c>
      <c r="D314" s="77" t="s">
        <v>25</v>
      </c>
      <c r="E314" s="78">
        <v>175</v>
      </c>
      <c r="F314" s="77" t="s">
        <v>26</v>
      </c>
    </row>
    <row r="315" spans="1:6" x14ac:dyDescent="0.25">
      <c r="A315" s="67" t="s">
        <v>257</v>
      </c>
      <c r="B315" s="67" t="s">
        <v>5</v>
      </c>
      <c r="C315" s="67" t="s">
        <v>125</v>
      </c>
      <c r="D315" s="67" t="s">
        <v>12</v>
      </c>
      <c r="E315" s="76">
        <v>145</v>
      </c>
      <c r="F315" s="67" t="s">
        <v>27</v>
      </c>
    </row>
    <row r="316" spans="1:6" ht="42.75" x14ac:dyDescent="0.25">
      <c r="A316" s="77" t="s">
        <v>257</v>
      </c>
      <c r="B316" s="77" t="s">
        <v>5</v>
      </c>
      <c r="C316" s="77" t="s">
        <v>125</v>
      </c>
      <c r="D316" s="77" t="s">
        <v>34</v>
      </c>
      <c r="E316" s="78">
        <v>215</v>
      </c>
      <c r="F316" s="77" t="s">
        <v>254</v>
      </c>
    </row>
    <row r="317" spans="1:6" ht="28.5" x14ac:dyDescent="0.25">
      <c r="A317" s="67" t="s">
        <v>257</v>
      </c>
      <c r="B317" s="67" t="s">
        <v>5</v>
      </c>
      <c r="C317" s="67" t="s">
        <v>125</v>
      </c>
      <c r="D317" s="67" t="s">
        <v>13</v>
      </c>
      <c r="E317" s="76">
        <v>185</v>
      </c>
      <c r="F317" s="67" t="s">
        <v>255</v>
      </c>
    </row>
    <row r="318" spans="1:6" ht="28.5" x14ac:dyDescent="0.25">
      <c r="A318" s="77" t="s">
        <v>257</v>
      </c>
      <c r="B318" s="77" t="s">
        <v>5</v>
      </c>
      <c r="C318" s="77" t="s">
        <v>125</v>
      </c>
      <c r="D318" s="77" t="s">
        <v>43</v>
      </c>
      <c r="E318" s="78">
        <v>145</v>
      </c>
      <c r="F318" s="77" t="s">
        <v>256</v>
      </c>
    </row>
    <row r="319" spans="1:6" ht="42.75" x14ac:dyDescent="0.25">
      <c r="A319" s="67" t="s">
        <v>257</v>
      </c>
      <c r="B319" s="67" t="s">
        <v>253</v>
      </c>
      <c r="C319" s="67" t="s">
        <v>125</v>
      </c>
      <c r="D319" s="67" t="s">
        <v>34</v>
      </c>
      <c r="E319" s="76">
        <v>110</v>
      </c>
      <c r="F319" s="67" t="s">
        <v>254</v>
      </c>
    </row>
    <row r="320" spans="1:6" ht="28.5" x14ac:dyDescent="0.25">
      <c r="A320" s="77" t="s">
        <v>257</v>
      </c>
      <c r="B320" s="77" t="s">
        <v>253</v>
      </c>
      <c r="C320" s="77" t="s">
        <v>125</v>
      </c>
      <c r="D320" s="77" t="s">
        <v>13</v>
      </c>
      <c r="E320" s="78">
        <v>95</v>
      </c>
      <c r="F320" s="77" t="s">
        <v>255</v>
      </c>
    </row>
    <row r="321" spans="1:6" ht="29.25" thickBot="1" x14ac:dyDescent="0.3">
      <c r="A321" s="68" t="s">
        <v>257</v>
      </c>
      <c r="B321" s="68" t="s">
        <v>253</v>
      </c>
      <c r="C321" s="68" t="s">
        <v>125</v>
      </c>
      <c r="D321" s="68" t="s">
        <v>43</v>
      </c>
      <c r="E321" s="81">
        <v>75</v>
      </c>
      <c r="F321" s="68" t="s">
        <v>256</v>
      </c>
    </row>
    <row r="322" spans="1:6" ht="15.75" thickTop="1" x14ac:dyDescent="0.25"/>
  </sheetData>
  <autoFilter ref="A2:F321" xr:uid="{D8FED962-EBD9-492B-AFCD-F2760C2BBB38}">
    <sortState xmlns:xlrd2="http://schemas.microsoft.com/office/spreadsheetml/2017/richdata2" ref="A3:F321">
      <sortCondition ref="A2:A321"/>
    </sortState>
  </autoFilter>
  <mergeCells count="1">
    <mergeCell ref="B1:F1"/>
  </mergeCells>
  <dataValidations count="1">
    <dataValidation type="list" allowBlank="1" showInputMessage="1" showErrorMessage="1" prompt="Please select from the dropdown list." sqref="D3:D236 D247:D282 D240:D245 D286:D321" xr:uid="{68B1610B-DD56-4810-84A5-099E96C8A994}">
      <formula1>"Partner, Director, Senior Manager, Associate Director, Principal, Associate, Senior, Scientist, Specialist, Technician, Draftsperson, Graduate"</formula1>
    </dataValidation>
  </dataValidations>
  <hyperlinks>
    <hyperlink ref="A1" location="Summary!A1" display="Link to SUMMARY Worksheet" xr:uid="{8796E8FF-D105-4649-957B-5EBA7D494AAE}"/>
  </hyperlinks>
  <pageMargins left="0.7" right="0.7" top="0.75" bottom="0.75" header="0.3" footer="0.3"/>
  <headerFooter>
    <oddHeader>&amp;C&amp;"Calibri"&amp;12&amp;KFF0000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56D2-4968-48B5-B780-CE9D36E9C23C}">
  <sheetPr>
    <tabColor theme="9" tint="-0.249977111117893"/>
  </sheetPr>
  <dimension ref="A1:M32"/>
  <sheetViews>
    <sheetView showGridLines="0" workbookViewId="0">
      <selection activeCell="A2" sqref="A2"/>
    </sheetView>
  </sheetViews>
  <sheetFormatPr defaultRowHeight="15" x14ac:dyDescent="0.25"/>
  <cols>
    <col min="1" max="1" width="65.5703125" customWidth="1"/>
    <col min="2" max="13" width="14.85546875" customWidth="1"/>
    <col min="14" max="14" width="11.5703125" bestFit="1" customWidth="1"/>
  </cols>
  <sheetData>
    <row r="1" spans="1:13" ht="25.5" x14ac:dyDescent="0.5">
      <c r="A1" s="39" t="s">
        <v>195</v>
      </c>
      <c r="B1" s="178" t="s">
        <v>617</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3" ht="16.5" x14ac:dyDescent="0.3">
      <c r="A4" s="70" t="s">
        <v>605</v>
      </c>
      <c r="B4" s="71"/>
      <c r="C4" s="72"/>
      <c r="D4" s="72">
        <v>390</v>
      </c>
      <c r="E4" s="72">
        <v>180</v>
      </c>
      <c r="F4" s="72">
        <v>160</v>
      </c>
      <c r="G4" s="72"/>
      <c r="H4" s="72">
        <v>360</v>
      </c>
      <c r="I4" s="72">
        <v>190</v>
      </c>
      <c r="J4" s="72">
        <v>260</v>
      </c>
      <c r="K4" s="72">
        <v>300</v>
      </c>
      <c r="L4" s="72">
        <v>230</v>
      </c>
      <c r="M4" s="72">
        <v>230</v>
      </c>
    </row>
    <row r="5" spans="1:13" ht="16.5" x14ac:dyDescent="0.3">
      <c r="A5" s="84" t="s">
        <v>92</v>
      </c>
      <c r="B5" s="73"/>
      <c r="C5" s="46">
        <v>339.625</v>
      </c>
      <c r="D5" s="46">
        <v>370.97500000000002</v>
      </c>
      <c r="E5" s="46">
        <v>161.97499999999999</v>
      </c>
      <c r="F5" s="46">
        <v>156.75</v>
      </c>
      <c r="G5" s="46">
        <v>470.25</v>
      </c>
      <c r="H5" s="46">
        <v>266.47500000000002</v>
      </c>
      <c r="I5" s="46"/>
      <c r="J5" s="46">
        <v>219.45</v>
      </c>
      <c r="K5" s="46"/>
      <c r="L5" s="46">
        <v>256.02499999999998</v>
      </c>
      <c r="M5" s="46">
        <v>203.77500000000001</v>
      </c>
    </row>
    <row r="6" spans="1:13" ht="16.5" x14ac:dyDescent="0.3">
      <c r="A6" s="70" t="s">
        <v>462</v>
      </c>
      <c r="B6" s="73">
        <v>225</v>
      </c>
      <c r="C6" s="46">
        <v>245</v>
      </c>
      <c r="D6" s="46">
        <v>270</v>
      </c>
      <c r="E6" s="46">
        <v>150</v>
      </c>
      <c r="F6" s="46">
        <v>170</v>
      </c>
      <c r="G6" s="46"/>
      <c r="H6" s="46"/>
      <c r="I6" s="46"/>
      <c r="J6" s="46">
        <v>200</v>
      </c>
      <c r="K6" s="46"/>
      <c r="L6" s="46">
        <v>180</v>
      </c>
      <c r="M6" s="46">
        <v>150</v>
      </c>
    </row>
    <row r="7" spans="1:13" ht="16.5" x14ac:dyDescent="0.3">
      <c r="A7" s="84" t="s">
        <v>467</v>
      </c>
      <c r="B7" s="73"/>
      <c r="C7" s="46">
        <v>330</v>
      </c>
      <c r="D7" s="46">
        <v>380</v>
      </c>
      <c r="E7" s="46"/>
      <c r="F7" s="46"/>
      <c r="G7" s="46"/>
      <c r="H7" s="46">
        <v>280</v>
      </c>
      <c r="I7" s="46">
        <v>170</v>
      </c>
      <c r="J7" s="46">
        <v>225</v>
      </c>
      <c r="K7" s="46"/>
      <c r="L7" s="46"/>
      <c r="M7" s="46"/>
    </row>
    <row r="8" spans="1:13" ht="16.5" x14ac:dyDescent="0.3">
      <c r="A8" s="70" t="s">
        <v>569</v>
      </c>
      <c r="B8" s="73">
        <v>340</v>
      </c>
      <c r="C8" s="46">
        <v>375</v>
      </c>
      <c r="D8" s="46">
        <v>420</v>
      </c>
      <c r="E8" s="46">
        <v>200</v>
      </c>
      <c r="F8" s="46">
        <v>180</v>
      </c>
      <c r="G8" s="46">
        <v>420</v>
      </c>
      <c r="H8" s="46">
        <v>340</v>
      </c>
      <c r="I8" s="46">
        <v>290</v>
      </c>
      <c r="J8" s="46">
        <v>290</v>
      </c>
      <c r="K8" s="46">
        <v>375</v>
      </c>
      <c r="L8" s="46">
        <v>230</v>
      </c>
      <c r="M8" s="46">
        <v>250</v>
      </c>
    </row>
    <row r="9" spans="1:13" ht="16.5" x14ac:dyDescent="0.3">
      <c r="A9" s="84" t="s">
        <v>61</v>
      </c>
      <c r="B9" s="73">
        <v>341</v>
      </c>
      <c r="C9" s="46"/>
      <c r="D9" s="46">
        <v>385</v>
      </c>
      <c r="E9" s="46"/>
      <c r="F9" s="46">
        <v>187</v>
      </c>
      <c r="G9" s="46"/>
      <c r="H9" s="46">
        <v>363</v>
      </c>
      <c r="I9" s="46"/>
      <c r="J9" s="46">
        <v>264</v>
      </c>
      <c r="K9" s="46"/>
      <c r="L9" s="46">
        <v>308</v>
      </c>
      <c r="M9" s="46">
        <v>231</v>
      </c>
    </row>
    <row r="10" spans="1:13" ht="16.5" x14ac:dyDescent="0.3">
      <c r="A10" s="70" t="s">
        <v>597</v>
      </c>
      <c r="B10" s="73"/>
      <c r="C10" s="46"/>
      <c r="D10" s="46">
        <v>418</v>
      </c>
      <c r="E10" s="46"/>
      <c r="F10" s="46"/>
      <c r="G10" s="46"/>
      <c r="H10" s="46"/>
      <c r="I10" s="46"/>
      <c r="J10" s="46"/>
      <c r="K10" s="46"/>
      <c r="L10" s="46"/>
      <c r="M10" s="46"/>
    </row>
    <row r="11" spans="1:13" ht="16.5" x14ac:dyDescent="0.3">
      <c r="A11" s="84" t="s">
        <v>595</v>
      </c>
      <c r="B11" s="73">
        <v>265</v>
      </c>
      <c r="C11" s="46"/>
      <c r="D11" s="46">
        <v>280</v>
      </c>
      <c r="E11" s="46"/>
      <c r="F11" s="46"/>
      <c r="G11" s="46"/>
      <c r="H11" s="46"/>
      <c r="I11" s="46"/>
      <c r="J11" s="46">
        <v>240</v>
      </c>
      <c r="K11" s="46"/>
      <c r="L11" s="46"/>
      <c r="M11" s="46"/>
    </row>
    <row r="12" spans="1:13" ht="16.5" x14ac:dyDescent="0.3">
      <c r="A12" s="70" t="s">
        <v>62</v>
      </c>
      <c r="B12" s="73">
        <v>304.7</v>
      </c>
      <c r="C12" s="46"/>
      <c r="D12" s="46">
        <v>403.7</v>
      </c>
      <c r="E12" s="46"/>
      <c r="F12" s="46"/>
      <c r="G12" s="46"/>
      <c r="H12" s="46"/>
      <c r="I12" s="46"/>
      <c r="J12" s="46">
        <v>261.8</v>
      </c>
      <c r="K12" s="46"/>
      <c r="L12" s="46">
        <v>92.4</v>
      </c>
      <c r="M12" s="46"/>
    </row>
    <row r="13" spans="1:13" ht="16.5" x14ac:dyDescent="0.3">
      <c r="A13" s="84" t="s">
        <v>278</v>
      </c>
      <c r="B13" s="73">
        <v>258.5</v>
      </c>
      <c r="C13" s="46">
        <v>308</v>
      </c>
      <c r="D13" s="46">
        <v>396.00000000000006</v>
      </c>
      <c r="E13" s="46">
        <v>220.00000000000003</v>
      </c>
      <c r="F13" s="46">
        <v>187.00000000000003</v>
      </c>
      <c r="G13" s="46">
        <v>462.00000000000006</v>
      </c>
      <c r="H13" s="46">
        <v>275</v>
      </c>
      <c r="I13" s="46">
        <v>236.50000000000003</v>
      </c>
      <c r="J13" s="46">
        <v>236.50000000000003</v>
      </c>
      <c r="K13" s="46">
        <v>352</v>
      </c>
      <c r="L13" s="46">
        <v>275</v>
      </c>
      <c r="M13" s="46">
        <v>253.00000000000003</v>
      </c>
    </row>
    <row r="14" spans="1:13" ht="16.5" x14ac:dyDescent="0.3">
      <c r="A14" s="70" t="s">
        <v>82</v>
      </c>
      <c r="B14" s="73"/>
      <c r="C14" s="46"/>
      <c r="D14" s="46">
        <v>308</v>
      </c>
      <c r="E14" s="46">
        <v>176</v>
      </c>
      <c r="F14" s="46">
        <v>154</v>
      </c>
      <c r="G14" s="46"/>
      <c r="H14" s="46">
        <v>264</v>
      </c>
      <c r="I14" s="46"/>
      <c r="J14" s="46">
        <v>242.00000000000003</v>
      </c>
      <c r="K14" s="46"/>
      <c r="L14" s="46">
        <v>187.00000000000003</v>
      </c>
      <c r="M14" s="46"/>
    </row>
    <row r="15" spans="1:13" ht="16.5" x14ac:dyDescent="0.3">
      <c r="A15" s="84" t="s">
        <v>576</v>
      </c>
      <c r="B15" s="73"/>
      <c r="C15" s="46"/>
      <c r="D15" s="46"/>
      <c r="E15" s="46"/>
      <c r="F15" s="46"/>
      <c r="G15" s="46"/>
      <c r="H15" s="46"/>
      <c r="I15" s="46"/>
      <c r="J15" s="46">
        <v>242</v>
      </c>
      <c r="K15" s="46"/>
      <c r="L15" s="46">
        <v>198</v>
      </c>
      <c r="M15" s="46"/>
    </row>
    <row r="16" spans="1:13" ht="16.5" x14ac:dyDescent="0.3">
      <c r="A16" s="70" t="s">
        <v>453</v>
      </c>
      <c r="B16" s="73">
        <v>297</v>
      </c>
      <c r="C16" s="46">
        <v>396</v>
      </c>
      <c r="D16" s="46">
        <v>396</v>
      </c>
      <c r="E16" s="46">
        <v>225.5</v>
      </c>
      <c r="F16" s="46">
        <v>214.5</v>
      </c>
      <c r="G16" s="46"/>
      <c r="H16" s="46"/>
      <c r="I16" s="46"/>
      <c r="J16" s="46">
        <v>264</v>
      </c>
      <c r="K16" s="46"/>
      <c r="L16" s="46">
        <v>220</v>
      </c>
      <c r="M16" s="46"/>
    </row>
    <row r="17" spans="1:13" ht="16.5" x14ac:dyDescent="0.3">
      <c r="A17" s="84" t="s">
        <v>489</v>
      </c>
      <c r="B17" s="73"/>
      <c r="C17" s="46">
        <v>373</v>
      </c>
      <c r="D17" s="46"/>
      <c r="E17" s="46"/>
      <c r="F17" s="46"/>
      <c r="G17" s="46"/>
      <c r="H17" s="46">
        <v>310</v>
      </c>
      <c r="I17" s="46"/>
      <c r="J17" s="46">
        <v>280</v>
      </c>
      <c r="K17" s="46"/>
      <c r="L17" s="46"/>
      <c r="M17" s="46"/>
    </row>
    <row r="18" spans="1:13" ht="16.5" x14ac:dyDescent="0.3">
      <c r="A18" s="70" t="s">
        <v>615</v>
      </c>
      <c r="B18" s="73">
        <v>242</v>
      </c>
      <c r="C18" s="46"/>
      <c r="D18" s="46">
        <v>275</v>
      </c>
      <c r="E18" s="46">
        <v>165</v>
      </c>
      <c r="F18" s="46"/>
      <c r="G18" s="46"/>
      <c r="H18" s="46"/>
      <c r="I18" s="46"/>
      <c r="J18" s="46">
        <v>220</v>
      </c>
      <c r="K18" s="46"/>
      <c r="L18" s="46"/>
      <c r="M18" s="46"/>
    </row>
    <row r="19" spans="1:13" ht="16.5" x14ac:dyDescent="0.3">
      <c r="A19" s="84" t="s">
        <v>493</v>
      </c>
      <c r="B19" s="73">
        <v>242</v>
      </c>
      <c r="C19" s="46"/>
      <c r="D19" s="46">
        <v>286</v>
      </c>
      <c r="E19" s="46"/>
      <c r="F19" s="46"/>
      <c r="G19" s="46"/>
      <c r="H19" s="46"/>
      <c r="I19" s="46"/>
      <c r="J19" s="46"/>
      <c r="K19" s="46"/>
      <c r="L19" s="46"/>
      <c r="M19" s="46"/>
    </row>
    <row r="20" spans="1:13" ht="16.5" x14ac:dyDescent="0.3">
      <c r="A20" s="70" t="s">
        <v>614</v>
      </c>
      <c r="B20" s="73"/>
      <c r="C20" s="46"/>
      <c r="D20" s="46">
        <v>420</v>
      </c>
      <c r="E20" s="46"/>
      <c r="F20" s="46"/>
      <c r="G20" s="46"/>
      <c r="H20" s="46"/>
      <c r="I20" s="46"/>
      <c r="J20" s="46"/>
      <c r="K20" s="46"/>
      <c r="L20" s="46"/>
      <c r="M20" s="46"/>
    </row>
    <row r="21" spans="1:13" ht="16.5" x14ac:dyDescent="0.3">
      <c r="A21" s="84" t="s">
        <v>68</v>
      </c>
      <c r="B21" s="73">
        <v>286</v>
      </c>
      <c r="C21" s="46">
        <v>341</v>
      </c>
      <c r="D21" s="46">
        <v>396</v>
      </c>
      <c r="E21" s="46"/>
      <c r="F21" s="46">
        <v>132</v>
      </c>
      <c r="G21" s="46"/>
      <c r="H21" s="46">
        <v>319</v>
      </c>
      <c r="I21" s="46"/>
      <c r="J21" s="46">
        <v>242</v>
      </c>
      <c r="K21" s="46">
        <v>374</v>
      </c>
      <c r="L21" s="46">
        <v>264</v>
      </c>
      <c r="M21" s="46">
        <v>209</v>
      </c>
    </row>
    <row r="22" spans="1:13" ht="16.5" x14ac:dyDescent="0.3">
      <c r="A22" s="70" t="s">
        <v>616</v>
      </c>
      <c r="B22" s="73"/>
      <c r="C22" s="46"/>
      <c r="D22" s="46">
        <v>357.5</v>
      </c>
      <c r="E22" s="46"/>
      <c r="F22" s="46"/>
      <c r="G22" s="46"/>
      <c r="H22" s="46"/>
      <c r="I22" s="46"/>
      <c r="J22" s="46"/>
      <c r="K22" s="46"/>
      <c r="L22" s="46"/>
      <c r="M22" s="46"/>
    </row>
    <row r="23" spans="1:13" ht="17.25" thickBot="1" x14ac:dyDescent="0.35">
      <c r="A23" s="89" t="s">
        <v>257</v>
      </c>
      <c r="B23" s="75">
        <v>245</v>
      </c>
      <c r="C23" s="52">
        <v>305</v>
      </c>
      <c r="D23" s="52">
        <v>430</v>
      </c>
      <c r="E23" s="52">
        <v>145</v>
      </c>
      <c r="F23" s="52">
        <v>145</v>
      </c>
      <c r="G23" s="52"/>
      <c r="H23" s="52"/>
      <c r="I23" s="52">
        <v>175</v>
      </c>
      <c r="J23" s="52">
        <v>215</v>
      </c>
      <c r="K23" s="52">
        <v>345</v>
      </c>
      <c r="L23" s="52">
        <v>215</v>
      </c>
      <c r="M23" s="52">
        <v>185</v>
      </c>
    </row>
    <row r="24" spans="1:13" ht="15.75" thickTop="1" x14ac:dyDescent="0.25"/>
    <row r="25" spans="1:13" x14ac:dyDescent="0.25">
      <c r="A25" s="61" t="s">
        <v>187</v>
      </c>
      <c r="B25" s="54">
        <f>AVERAGE(B4:B23)</f>
        <v>276.92727272727274</v>
      </c>
      <c r="C25" s="54">
        <f t="shared" ref="C25:M25" si="0">AVERAGE(C4:C23)</f>
        <v>334.73611111111109</v>
      </c>
      <c r="D25" s="54">
        <f t="shared" si="0"/>
        <v>365.67638888888882</v>
      </c>
      <c r="E25" s="54">
        <f t="shared" si="0"/>
        <v>180.38611111111109</v>
      </c>
      <c r="F25" s="54">
        <f t="shared" si="0"/>
        <v>168.625</v>
      </c>
      <c r="G25" s="54">
        <f t="shared" si="0"/>
        <v>450.75</v>
      </c>
      <c r="H25" s="54">
        <f t="shared" si="0"/>
        <v>308.60833333333335</v>
      </c>
      <c r="I25" s="54">
        <f t="shared" si="0"/>
        <v>212.3</v>
      </c>
      <c r="J25" s="54">
        <f t="shared" si="0"/>
        <v>243.859375</v>
      </c>
      <c r="K25" s="54">
        <f t="shared" si="0"/>
        <v>349.2</v>
      </c>
      <c r="L25" s="54">
        <f t="shared" si="0"/>
        <v>221.28541666666669</v>
      </c>
      <c r="M25" s="54">
        <f t="shared" si="0"/>
        <v>213.97187500000001</v>
      </c>
    </row>
    <row r="26" spans="1:13" x14ac:dyDescent="0.25">
      <c r="A26" s="61" t="s">
        <v>188</v>
      </c>
      <c r="B26" s="54">
        <f>STDEV(B4:B23)</f>
        <v>39.971842362070092</v>
      </c>
      <c r="C26" s="54">
        <f t="shared" ref="C26:M26" si="1">STDEV(C4:C23)</f>
        <v>45.518902514352312</v>
      </c>
      <c r="D26" s="54">
        <f t="shared" si="1"/>
        <v>55.645096813898625</v>
      </c>
      <c r="E26" s="54">
        <f t="shared" si="1"/>
        <v>29.068472803212671</v>
      </c>
      <c r="F26" s="54">
        <f t="shared" si="1"/>
        <v>24.129065575681864</v>
      </c>
      <c r="G26" s="54">
        <f t="shared" si="1"/>
        <v>26.947866334832536</v>
      </c>
      <c r="H26" s="54">
        <f t="shared" si="1"/>
        <v>39.382729400081125</v>
      </c>
      <c r="I26" s="54">
        <f t="shared" si="1"/>
        <v>50.746428445753672</v>
      </c>
      <c r="J26" s="54">
        <f t="shared" si="1"/>
        <v>24.746011252657809</v>
      </c>
      <c r="K26" s="54">
        <f t="shared" si="1"/>
        <v>30.523761236125537</v>
      </c>
      <c r="L26" s="54">
        <f t="shared" si="1"/>
        <v>55.319512481349911</v>
      </c>
      <c r="M26" s="54">
        <f t="shared" si="1"/>
        <v>34.699823583073474</v>
      </c>
    </row>
    <row r="27" spans="1:13" x14ac:dyDescent="0.25">
      <c r="A27" s="61" t="s">
        <v>189</v>
      </c>
      <c r="B27" s="54">
        <f>SUM(B25:B26)</f>
        <v>316.89911508934284</v>
      </c>
      <c r="C27" s="54">
        <f t="shared" ref="C27:M27" si="2">SUM(C25:C26)</f>
        <v>380.25501362546339</v>
      </c>
      <c r="D27" s="54">
        <f t="shared" si="2"/>
        <v>421.32148570278747</v>
      </c>
      <c r="E27" s="54">
        <f t="shared" si="2"/>
        <v>209.45458391432376</v>
      </c>
      <c r="F27" s="54">
        <f t="shared" si="2"/>
        <v>192.75406557568186</v>
      </c>
      <c r="G27" s="54">
        <f t="shared" si="2"/>
        <v>477.69786633483255</v>
      </c>
      <c r="H27" s="54">
        <f t="shared" si="2"/>
        <v>347.99106273341448</v>
      </c>
      <c r="I27" s="54">
        <f t="shared" si="2"/>
        <v>263.04642844575369</v>
      </c>
      <c r="J27" s="54">
        <f t="shared" si="2"/>
        <v>268.60538625265781</v>
      </c>
      <c r="K27" s="54">
        <f t="shared" si="2"/>
        <v>379.72376123612554</v>
      </c>
      <c r="L27" s="54">
        <f t="shared" si="2"/>
        <v>276.60492914801659</v>
      </c>
      <c r="M27" s="54">
        <f t="shared" si="2"/>
        <v>248.67169858307349</v>
      </c>
    </row>
    <row r="29" spans="1:13" x14ac:dyDescent="0.25">
      <c r="A29" s="85" t="s">
        <v>196</v>
      </c>
    </row>
    <row r="30" spans="1:13" x14ac:dyDescent="0.25">
      <c r="A30" s="56" t="s">
        <v>194</v>
      </c>
    </row>
    <row r="31" spans="1:13" x14ac:dyDescent="0.25">
      <c r="A31" s="57" t="s">
        <v>192</v>
      </c>
      <c r="B31" s="58" t="s">
        <v>193</v>
      </c>
    </row>
    <row r="32" spans="1:13" x14ac:dyDescent="0.25">
      <c r="A32" s="59" t="s">
        <v>190</v>
      </c>
      <c r="B32" s="60" t="s">
        <v>191</v>
      </c>
    </row>
  </sheetData>
  <mergeCells count="1">
    <mergeCell ref="B1:M1"/>
  </mergeCells>
  <conditionalFormatting pivot="1" sqref="B4:M23">
    <cfRule type="cellIs" dxfId="67" priority="4" operator="greaterThan">
      <formula>B$27</formula>
    </cfRule>
  </conditionalFormatting>
  <conditionalFormatting pivot="1" sqref="B4:M23">
    <cfRule type="cellIs" dxfId="66" priority="3" operator="between">
      <formula>B$25</formula>
      <formula>B$27</formula>
    </cfRule>
  </conditionalFormatting>
  <conditionalFormatting pivot="1" sqref="B4:M23">
    <cfRule type="cellIs" dxfId="65" priority="2" operator="lessThan">
      <formula>B$25</formula>
    </cfRule>
  </conditionalFormatting>
  <conditionalFormatting pivot="1" sqref="B4:M23">
    <cfRule type="containsBlanks" dxfId="64" priority="1">
      <formula>LEN(TRIM(B4))=0</formula>
    </cfRule>
  </conditionalFormatting>
  <hyperlinks>
    <hyperlink ref="A1" location="Summary!A1" display="Link to SUMMARY Worksheet" xr:uid="{6A7149CF-B358-4BCD-882B-75835952A896}"/>
  </hyperlinks>
  <pageMargins left="0.7" right="0.7" top="0.75" bottom="0.75" header="0.3" footer="0.3"/>
  <headerFooter>
    <oddHeader>&amp;C&amp;"Calibri"&amp;12&amp;KFF0000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439D-A3E9-4B13-884C-266C135CBF73}">
  <sheetPr>
    <tabColor theme="2" tint="-9.9978637043366805E-2"/>
  </sheetPr>
  <dimension ref="A1:F15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568</v>
      </c>
      <c r="C1" s="180"/>
      <c r="D1" s="180"/>
      <c r="E1" s="180"/>
      <c r="F1" s="180"/>
    </row>
    <row r="2" spans="1:6" ht="30.75" thickTop="1" x14ac:dyDescent="0.25">
      <c r="A2" s="96" t="s">
        <v>112</v>
      </c>
      <c r="B2" s="97" t="s">
        <v>0</v>
      </c>
      <c r="C2" s="96" t="s">
        <v>1</v>
      </c>
      <c r="D2" s="96" t="s">
        <v>2</v>
      </c>
      <c r="E2" s="97" t="s">
        <v>3</v>
      </c>
      <c r="F2" s="98" t="s">
        <v>4</v>
      </c>
    </row>
    <row r="3" spans="1:6" x14ac:dyDescent="0.25">
      <c r="A3" s="4" t="s">
        <v>605</v>
      </c>
      <c r="B3" s="4"/>
      <c r="C3" s="4"/>
      <c r="D3" s="4" t="s">
        <v>18</v>
      </c>
      <c r="E3" s="5">
        <v>390</v>
      </c>
      <c r="F3" s="4"/>
    </row>
    <row r="4" spans="1:6" x14ac:dyDescent="0.25">
      <c r="A4" s="11" t="s">
        <v>605</v>
      </c>
      <c r="B4" s="11" t="s">
        <v>331</v>
      </c>
      <c r="C4" s="11" t="s">
        <v>126</v>
      </c>
      <c r="D4" s="11" t="s">
        <v>42</v>
      </c>
      <c r="E4" s="86">
        <v>360</v>
      </c>
      <c r="F4" s="11" t="s">
        <v>603</v>
      </c>
    </row>
    <row r="5" spans="1:6" x14ac:dyDescent="0.25">
      <c r="A5" s="4" t="s">
        <v>605</v>
      </c>
      <c r="B5" s="4"/>
      <c r="C5" s="4"/>
      <c r="D5" s="4" t="s">
        <v>7</v>
      </c>
      <c r="E5" s="5">
        <v>300</v>
      </c>
      <c r="F5" s="4"/>
    </row>
    <row r="6" spans="1:6" x14ac:dyDescent="0.25">
      <c r="A6" s="11" t="s">
        <v>605</v>
      </c>
      <c r="B6" s="11"/>
      <c r="C6" s="11"/>
      <c r="D6" s="11" t="s">
        <v>10</v>
      </c>
      <c r="E6" s="86">
        <v>260</v>
      </c>
      <c r="F6" s="11"/>
    </row>
    <row r="7" spans="1:6" x14ac:dyDescent="0.25">
      <c r="A7" s="4" t="s">
        <v>605</v>
      </c>
      <c r="B7" s="4"/>
      <c r="C7" s="4"/>
      <c r="D7" s="4" t="s">
        <v>25</v>
      </c>
      <c r="E7" s="5">
        <v>190</v>
      </c>
      <c r="F7" s="4"/>
    </row>
    <row r="8" spans="1:6" x14ac:dyDescent="0.25">
      <c r="A8" s="11" t="s">
        <v>605</v>
      </c>
      <c r="B8" s="11"/>
      <c r="C8" s="11"/>
      <c r="D8" s="11" t="s">
        <v>12</v>
      </c>
      <c r="E8" s="86">
        <v>160</v>
      </c>
      <c r="F8" s="11"/>
    </row>
    <row r="9" spans="1:6" x14ac:dyDescent="0.25">
      <c r="A9" s="4" t="s">
        <v>605</v>
      </c>
      <c r="B9" s="4"/>
      <c r="C9" s="4"/>
      <c r="D9" s="4" t="s">
        <v>10</v>
      </c>
      <c r="E9" s="5">
        <v>260</v>
      </c>
      <c r="F9" s="4"/>
    </row>
    <row r="10" spans="1:6" x14ac:dyDescent="0.25">
      <c r="A10" s="11" t="s">
        <v>605</v>
      </c>
      <c r="B10" s="11"/>
      <c r="C10" s="11"/>
      <c r="D10" s="11" t="s">
        <v>13</v>
      </c>
      <c r="E10" s="86">
        <v>230</v>
      </c>
      <c r="F10" s="11"/>
    </row>
    <row r="11" spans="1:6" x14ac:dyDescent="0.25">
      <c r="A11" s="4" t="s">
        <v>605</v>
      </c>
      <c r="B11" s="4"/>
      <c r="C11" s="4"/>
      <c r="D11" s="4" t="s">
        <v>10</v>
      </c>
      <c r="E11" s="5">
        <v>200</v>
      </c>
      <c r="F11" s="4"/>
    </row>
    <row r="12" spans="1:6" x14ac:dyDescent="0.25">
      <c r="A12" s="11" t="s">
        <v>605</v>
      </c>
      <c r="B12" s="11" t="s">
        <v>5</v>
      </c>
      <c r="C12" s="11" t="s">
        <v>602</v>
      </c>
      <c r="D12" s="11" t="s">
        <v>34</v>
      </c>
      <c r="E12" s="86">
        <v>230</v>
      </c>
      <c r="F12" s="11" t="s">
        <v>604</v>
      </c>
    </row>
    <row r="13" spans="1:6" x14ac:dyDescent="0.25">
      <c r="A13" s="4" t="s">
        <v>605</v>
      </c>
      <c r="B13" s="4"/>
      <c r="C13" s="4"/>
      <c r="D13" s="4" t="s">
        <v>13</v>
      </c>
      <c r="E13" s="5">
        <v>200</v>
      </c>
      <c r="F13" s="4"/>
    </row>
    <row r="14" spans="1:6" ht="15.75" thickBot="1" x14ac:dyDescent="0.3">
      <c r="A14" s="12" t="s">
        <v>605</v>
      </c>
      <c r="B14" s="12"/>
      <c r="C14" s="12"/>
      <c r="D14" s="12" t="s">
        <v>43</v>
      </c>
      <c r="E14" s="87">
        <v>180</v>
      </c>
      <c r="F14" s="12"/>
    </row>
    <row r="15" spans="1:6" ht="15.75" thickTop="1" x14ac:dyDescent="0.25">
      <c r="A15" s="65" t="s">
        <v>92</v>
      </c>
      <c r="B15" s="65" t="s">
        <v>5</v>
      </c>
      <c r="C15" s="65" t="s">
        <v>571</v>
      </c>
      <c r="D15" s="65" t="s">
        <v>40</v>
      </c>
      <c r="E15" s="66">
        <v>470.25</v>
      </c>
      <c r="F15" s="65" t="s">
        <v>94</v>
      </c>
    </row>
    <row r="16" spans="1:6" x14ac:dyDescent="0.25">
      <c r="A16" s="11" t="s">
        <v>92</v>
      </c>
      <c r="B16" s="11" t="s">
        <v>5</v>
      </c>
      <c r="C16" s="11" t="s">
        <v>571</v>
      </c>
      <c r="D16" s="11" t="s">
        <v>18</v>
      </c>
      <c r="E16" s="86">
        <v>370.97500000000002</v>
      </c>
      <c r="F16" s="11" t="s">
        <v>95</v>
      </c>
    </row>
    <row r="17" spans="1:6" x14ac:dyDescent="0.25">
      <c r="A17" s="4" t="s">
        <v>92</v>
      </c>
      <c r="B17" s="4" t="s">
        <v>5</v>
      </c>
      <c r="C17" s="4" t="s">
        <v>571</v>
      </c>
      <c r="D17" s="4" t="s">
        <v>21</v>
      </c>
      <c r="E17" s="5">
        <v>339.625</v>
      </c>
      <c r="F17" s="4" t="s">
        <v>96</v>
      </c>
    </row>
    <row r="18" spans="1:6" x14ac:dyDescent="0.25">
      <c r="A18" s="11" t="s">
        <v>92</v>
      </c>
      <c r="B18" s="11" t="s">
        <v>5</v>
      </c>
      <c r="C18" s="11" t="s">
        <v>571</v>
      </c>
      <c r="D18" s="11" t="s">
        <v>42</v>
      </c>
      <c r="E18" s="86">
        <v>266.47500000000002</v>
      </c>
      <c r="F18" s="11" t="s">
        <v>97</v>
      </c>
    </row>
    <row r="19" spans="1:6" x14ac:dyDescent="0.25">
      <c r="A19" s="4" t="s">
        <v>92</v>
      </c>
      <c r="B19" s="4" t="s">
        <v>5</v>
      </c>
      <c r="C19" s="4" t="s">
        <v>571</v>
      </c>
      <c r="D19" s="4" t="s">
        <v>10</v>
      </c>
      <c r="E19" s="5">
        <v>219.45</v>
      </c>
      <c r="F19" s="4" t="s">
        <v>98</v>
      </c>
    </row>
    <row r="20" spans="1:6" ht="28.5" x14ac:dyDescent="0.25">
      <c r="A20" s="11" t="s">
        <v>92</v>
      </c>
      <c r="B20" s="11" t="s">
        <v>5</v>
      </c>
      <c r="C20" s="11" t="s">
        <v>571</v>
      </c>
      <c r="D20" s="11" t="s">
        <v>34</v>
      </c>
      <c r="E20" s="86">
        <v>182.875</v>
      </c>
      <c r="F20" s="11" t="s">
        <v>99</v>
      </c>
    </row>
    <row r="21" spans="1:6" x14ac:dyDescent="0.25">
      <c r="A21" s="4" t="s">
        <v>92</v>
      </c>
      <c r="B21" s="4" t="s">
        <v>5</v>
      </c>
      <c r="C21" s="4" t="s">
        <v>571</v>
      </c>
      <c r="D21" s="4" t="s">
        <v>12</v>
      </c>
      <c r="E21" s="5">
        <v>156.75</v>
      </c>
      <c r="F21" s="4" t="s">
        <v>100</v>
      </c>
    </row>
    <row r="22" spans="1:6" ht="28.5" x14ac:dyDescent="0.25">
      <c r="A22" s="11" t="s">
        <v>92</v>
      </c>
      <c r="B22" s="11" t="s">
        <v>5</v>
      </c>
      <c r="C22" s="11" t="s">
        <v>571</v>
      </c>
      <c r="D22" s="11" t="s">
        <v>34</v>
      </c>
      <c r="E22" s="86">
        <v>256.02499999999998</v>
      </c>
      <c r="F22" s="11" t="s">
        <v>101</v>
      </c>
    </row>
    <row r="23" spans="1:6" x14ac:dyDescent="0.25">
      <c r="A23" s="4" t="s">
        <v>92</v>
      </c>
      <c r="B23" s="4" t="s">
        <v>5</v>
      </c>
      <c r="C23" s="4" t="s">
        <v>571</v>
      </c>
      <c r="D23" s="4" t="s">
        <v>13</v>
      </c>
      <c r="E23" s="5">
        <v>203.77500000000001</v>
      </c>
      <c r="F23" s="4" t="s">
        <v>102</v>
      </c>
    </row>
    <row r="24" spans="1:6" x14ac:dyDescent="0.25">
      <c r="A24" s="11" t="s">
        <v>92</v>
      </c>
      <c r="B24" s="11" t="s">
        <v>5</v>
      </c>
      <c r="C24" s="11" t="s">
        <v>571</v>
      </c>
      <c r="D24" s="11" t="s">
        <v>43</v>
      </c>
      <c r="E24" s="86">
        <v>161.97499999999999</v>
      </c>
      <c r="F24" s="11" t="s">
        <v>103</v>
      </c>
    </row>
    <row r="25" spans="1:6" ht="85.5" x14ac:dyDescent="0.25">
      <c r="A25" s="4" t="s">
        <v>92</v>
      </c>
      <c r="B25" s="4" t="s">
        <v>104</v>
      </c>
      <c r="C25" s="4" t="s">
        <v>572</v>
      </c>
      <c r="D25" s="4" t="s">
        <v>34</v>
      </c>
      <c r="E25" s="5">
        <v>148.5</v>
      </c>
      <c r="F25" s="4" t="s">
        <v>109</v>
      </c>
    </row>
    <row r="26" spans="1:6" ht="71.25" x14ac:dyDescent="0.25">
      <c r="A26" s="11" t="s">
        <v>92</v>
      </c>
      <c r="B26" s="11" t="s">
        <v>104</v>
      </c>
      <c r="C26" s="11" t="s">
        <v>572</v>
      </c>
      <c r="D26" s="11" t="s">
        <v>13</v>
      </c>
      <c r="E26" s="86">
        <v>82.5</v>
      </c>
      <c r="F26" s="11" t="s">
        <v>110</v>
      </c>
    </row>
    <row r="27" spans="1:6" ht="72" thickBot="1" x14ac:dyDescent="0.3">
      <c r="A27" s="63" t="s">
        <v>92</v>
      </c>
      <c r="B27" s="63" t="s">
        <v>104</v>
      </c>
      <c r="C27" s="63" t="s">
        <v>572</v>
      </c>
      <c r="D27" s="63" t="s">
        <v>43</v>
      </c>
      <c r="E27" s="64">
        <v>66</v>
      </c>
      <c r="F27" s="63" t="s">
        <v>111</v>
      </c>
    </row>
    <row r="28" spans="1:6" ht="15.75" thickTop="1" x14ac:dyDescent="0.25">
      <c r="A28" s="10" t="s">
        <v>462</v>
      </c>
      <c r="B28" s="10" t="s">
        <v>5</v>
      </c>
      <c r="C28" s="10" t="s">
        <v>573</v>
      </c>
      <c r="D28" s="10" t="s">
        <v>18</v>
      </c>
      <c r="E28" s="88">
        <v>270</v>
      </c>
      <c r="F28" s="10"/>
    </row>
    <row r="29" spans="1:6" x14ac:dyDescent="0.25">
      <c r="A29" s="4" t="s">
        <v>462</v>
      </c>
      <c r="B29" s="4" t="s">
        <v>5</v>
      </c>
      <c r="C29" s="4" t="s">
        <v>573</v>
      </c>
      <c r="D29" s="4" t="s">
        <v>21</v>
      </c>
      <c r="E29" s="5">
        <v>245</v>
      </c>
      <c r="F29" s="4"/>
    </row>
    <row r="30" spans="1:6" x14ac:dyDescent="0.25">
      <c r="A30" s="11" t="s">
        <v>462</v>
      </c>
      <c r="B30" s="11" t="s">
        <v>5</v>
      </c>
      <c r="C30" s="11" t="s">
        <v>573</v>
      </c>
      <c r="D30" s="11" t="s">
        <v>9</v>
      </c>
      <c r="E30" s="86">
        <v>225</v>
      </c>
      <c r="F30" s="11"/>
    </row>
    <row r="31" spans="1:6" x14ac:dyDescent="0.25">
      <c r="A31" s="4" t="s">
        <v>462</v>
      </c>
      <c r="B31" s="4" t="s">
        <v>5</v>
      </c>
      <c r="C31" s="4" t="s">
        <v>573</v>
      </c>
      <c r="D31" s="4" t="s">
        <v>10</v>
      </c>
      <c r="E31" s="5">
        <v>200</v>
      </c>
      <c r="F31" s="4"/>
    </row>
    <row r="32" spans="1:6" ht="28.5" x14ac:dyDescent="0.25">
      <c r="A32" s="11" t="s">
        <v>462</v>
      </c>
      <c r="B32" s="11" t="s">
        <v>5</v>
      </c>
      <c r="C32" s="11" t="s">
        <v>598</v>
      </c>
      <c r="D32" s="11" t="s">
        <v>34</v>
      </c>
      <c r="E32" s="86">
        <v>180</v>
      </c>
      <c r="F32" s="11"/>
    </row>
    <row r="33" spans="1:6" x14ac:dyDescent="0.25">
      <c r="A33" s="4" t="s">
        <v>462</v>
      </c>
      <c r="B33" s="4" t="s">
        <v>5</v>
      </c>
      <c r="C33" s="4" t="s">
        <v>573</v>
      </c>
      <c r="D33" s="4" t="s">
        <v>12</v>
      </c>
      <c r="E33" s="5">
        <v>170</v>
      </c>
      <c r="F33" s="4"/>
    </row>
    <row r="34" spans="1:6" x14ac:dyDescent="0.25">
      <c r="A34" s="11" t="s">
        <v>462</v>
      </c>
      <c r="B34" s="11" t="s">
        <v>5</v>
      </c>
      <c r="C34" s="11" t="s">
        <v>573</v>
      </c>
      <c r="D34" s="11" t="s">
        <v>43</v>
      </c>
      <c r="E34" s="86">
        <v>150</v>
      </c>
      <c r="F34" s="11"/>
    </row>
    <row r="35" spans="1:6" ht="15.75" thickBot="1" x14ac:dyDescent="0.3">
      <c r="A35" s="63" t="s">
        <v>462</v>
      </c>
      <c r="B35" s="63" t="s">
        <v>5</v>
      </c>
      <c r="C35" s="63" t="s">
        <v>461</v>
      </c>
      <c r="D35" s="63" t="s">
        <v>13</v>
      </c>
      <c r="E35" s="64">
        <v>150</v>
      </c>
      <c r="F35" s="63"/>
    </row>
    <row r="36" spans="1:6" ht="57.75" thickTop="1" x14ac:dyDescent="0.25">
      <c r="A36" s="10" t="s">
        <v>467</v>
      </c>
      <c r="B36" s="10" t="s">
        <v>331</v>
      </c>
      <c r="C36" s="10" t="s">
        <v>587</v>
      </c>
      <c r="D36" s="10" t="s">
        <v>18</v>
      </c>
      <c r="E36" s="88">
        <v>380</v>
      </c>
      <c r="F36" s="10"/>
    </row>
    <row r="37" spans="1:6" ht="28.5" x14ac:dyDescent="0.25">
      <c r="A37" s="4" t="s">
        <v>467</v>
      </c>
      <c r="B37" s="4" t="s">
        <v>199</v>
      </c>
      <c r="C37" s="4" t="s">
        <v>588</v>
      </c>
      <c r="D37" s="4" t="s">
        <v>21</v>
      </c>
      <c r="E37" s="5">
        <v>330</v>
      </c>
      <c r="F37" s="4"/>
    </row>
    <row r="38" spans="1:6" ht="57" x14ac:dyDescent="0.25">
      <c r="A38" s="11" t="s">
        <v>467</v>
      </c>
      <c r="B38" s="11" t="s">
        <v>14</v>
      </c>
      <c r="C38" s="11" t="s">
        <v>587</v>
      </c>
      <c r="D38" s="11" t="s">
        <v>42</v>
      </c>
      <c r="E38" s="86">
        <v>280</v>
      </c>
      <c r="F38" s="11"/>
    </row>
    <row r="39" spans="1:6" ht="57" x14ac:dyDescent="0.25">
      <c r="A39" s="4" t="s">
        <v>467</v>
      </c>
      <c r="B39" s="4" t="s">
        <v>331</v>
      </c>
      <c r="C39" s="4" t="s">
        <v>587</v>
      </c>
      <c r="D39" s="4" t="s">
        <v>10</v>
      </c>
      <c r="E39" s="5">
        <v>225</v>
      </c>
      <c r="F39" s="4"/>
    </row>
    <row r="40" spans="1:6" ht="29.25" thickBot="1" x14ac:dyDescent="0.3">
      <c r="A40" s="12" t="s">
        <v>467</v>
      </c>
      <c r="B40" s="12" t="s">
        <v>199</v>
      </c>
      <c r="C40" s="12" t="s">
        <v>588</v>
      </c>
      <c r="D40" s="12" t="s">
        <v>25</v>
      </c>
      <c r="E40" s="87">
        <v>170</v>
      </c>
      <c r="F40" s="12"/>
    </row>
    <row r="41" spans="1:6" ht="129" thickTop="1" x14ac:dyDescent="0.25">
      <c r="A41" s="65" t="s">
        <v>569</v>
      </c>
      <c r="B41" s="65" t="s">
        <v>38</v>
      </c>
      <c r="C41" s="65" t="s">
        <v>570</v>
      </c>
      <c r="D41" s="65" t="s">
        <v>40</v>
      </c>
      <c r="E41" s="66">
        <v>420</v>
      </c>
      <c r="F41" s="65" t="s">
        <v>213</v>
      </c>
    </row>
    <row r="42" spans="1:6" ht="128.25" x14ac:dyDescent="0.25">
      <c r="A42" s="11" t="s">
        <v>569</v>
      </c>
      <c r="B42" s="11" t="s">
        <v>38</v>
      </c>
      <c r="C42" s="11" t="s">
        <v>570</v>
      </c>
      <c r="D42" s="11" t="s">
        <v>18</v>
      </c>
      <c r="E42" s="86">
        <v>420</v>
      </c>
      <c r="F42" s="11" t="s">
        <v>213</v>
      </c>
    </row>
    <row r="43" spans="1:6" ht="128.25" x14ac:dyDescent="0.25">
      <c r="A43" s="4" t="s">
        <v>569</v>
      </c>
      <c r="B43" s="4" t="s">
        <v>38</v>
      </c>
      <c r="C43" s="4" t="s">
        <v>570</v>
      </c>
      <c r="D43" s="4" t="s">
        <v>7</v>
      </c>
      <c r="E43" s="5">
        <v>375</v>
      </c>
      <c r="F43" s="4" t="s">
        <v>213</v>
      </c>
    </row>
    <row r="44" spans="1:6" ht="128.25" x14ac:dyDescent="0.25">
      <c r="A44" s="11" t="s">
        <v>569</v>
      </c>
      <c r="B44" s="11" t="s">
        <v>38</v>
      </c>
      <c r="C44" s="11" t="s">
        <v>570</v>
      </c>
      <c r="D44" s="11" t="s">
        <v>21</v>
      </c>
      <c r="E44" s="86">
        <v>375</v>
      </c>
      <c r="F44" s="11" t="s">
        <v>213</v>
      </c>
    </row>
    <row r="45" spans="1:6" ht="128.25" x14ac:dyDescent="0.25">
      <c r="A45" s="4" t="s">
        <v>569</v>
      </c>
      <c r="B45" s="4" t="s">
        <v>38</v>
      </c>
      <c r="C45" s="4" t="s">
        <v>570</v>
      </c>
      <c r="D45" s="4" t="s">
        <v>42</v>
      </c>
      <c r="E45" s="5">
        <v>340</v>
      </c>
      <c r="F45" s="4" t="s">
        <v>213</v>
      </c>
    </row>
    <row r="46" spans="1:6" ht="128.25" x14ac:dyDescent="0.25">
      <c r="A46" s="11" t="s">
        <v>569</v>
      </c>
      <c r="B46" s="11" t="s">
        <v>38</v>
      </c>
      <c r="C46" s="11" t="s">
        <v>570</v>
      </c>
      <c r="D46" s="11" t="s">
        <v>9</v>
      </c>
      <c r="E46" s="86">
        <v>340</v>
      </c>
      <c r="F46" s="11" t="s">
        <v>213</v>
      </c>
    </row>
    <row r="47" spans="1:6" ht="128.25" x14ac:dyDescent="0.25">
      <c r="A47" s="4" t="s">
        <v>569</v>
      </c>
      <c r="B47" s="4" t="s">
        <v>38</v>
      </c>
      <c r="C47" s="4" t="s">
        <v>570</v>
      </c>
      <c r="D47" s="4" t="s">
        <v>10</v>
      </c>
      <c r="E47" s="5">
        <v>290</v>
      </c>
      <c r="F47" s="4" t="s">
        <v>213</v>
      </c>
    </row>
    <row r="48" spans="1:6" ht="128.25" x14ac:dyDescent="0.25">
      <c r="A48" s="11" t="s">
        <v>569</v>
      </c>
      <c r="B48" s="11" t="s">
        <v>38</v>
      </c>
      <c r="C48" s="11" t="s">
        <v>570</v>
      </c>
      <c r="D48" s="11" t="s">
        <v>25</v>
      </c>
      <c r="E48" s="86">
        <v>290</v>
      </c>
      <c r="F48" s="11" t="s">
        <v>213</v>
      </c>
    </row>
    <row r="49" spans="1:6" ht="128.25" x14ac:dyDescent="0.25">
      <c r="A49" s="4" t="s">
        <v>569</v>
      </c>
      <c r="B49" s="4" t="s">
        <v>38</v>
      </c>
      <c r="C49" s="4" t="s">
        <v>570</v>
      </c>
      <c r="D49" s="4" t="s">
        <v>34</v>
      </c>
      <c r="E49" s="5">
        <v>230</v>
      </c>
      <c r="F49" s="4" t="s">
        <v>213</v>
      </c>
    </row>
    <row r="50" spans="1:6" ht="128.25" x14ac:dyDescent="0.25">
      <c r="A50" s="11" t="s">
        <v>569</v>
      </c>
      <c r="B50" s="11" t="s">
        <v>38</v>
      </c>
      <c r="C50" s="11" t="s">
        <v>570</v>
      </c>
      <c r="D50" s="11" t="s">
        <v>13</v>
      </c>
      <c r="E50" s="86">
        <v>250</v>
      </c>
      <c r="F50" s="11" t="s">
        <v>213</v>
      </c>
    </row>
    <row r="51" spans="1:6" ht="128.25" x14ac:dyDescent="0.25">
      <c r="A51" s="4" t="s">
        <v>569</v>
      </c>
      <c r="B51" s="4" t="s">
        <v>38</v>
      </c>
      <c r="C51" s="4" t="s">
        <v>570</v>
      </c>
      <c r="D51" s="4" t="s">
        <v>43</v>
      </c>
      <c r="E51" s="5">
        <v>200</v>
      </c>
      <c r="F51" s="4" t="s">
        <v>213</v>
      </c>
    </row>
    <row r="52" spans="1:6" ht="129" thickBot="1" x14ac:dyDescent="0.3">
      <c r="A52" s="12" t="s">
        <v>569</v>
      </c>
      <c r="B52" s="12" t="s">
        <v>38</v>
      </c>
      <c r="C52" s="12" t="s">
        <v>570</v>
      </c>
      <c r="D52" s="12" t="s">
        <v>12</v>
      </c>
      <c r="E52" s="87">
        <v>180</v>
      </c>
      <c r="F52" s="12" t="s">
        <v>213</v>
      </c>
    </row>
    <row r="53" spans="1:6" ht="15.75" thickTop="1" x14ac:dyDescent="0.25">
      <c r="A53" s="65" t="s">
        <v>61</v>
      </c>
      <c r="B53" s="65" t="s">
        <v>53</v>
      </c>
      <c r="C53" s="65" t="s">
        <v>126</v>
      </c>
      <c r="D53" s="65" t="s">
        <v>18</v>
      </c>
      <c r="E53" s="66">
        <v>385</v>
      </c>
      <c r="F53" s="65" t="s">
        <v>18</v>
      </c>
    </row>
    <row r="54" spans="1:6" x14ac:dyDescent="0.25">
      <c r="A54" s="11" t="s">
        <v>61</v>
      </c>
      <c r="B54" s="11" t="s">
        <v>53</v>
      </c>
      <c r="C54" s="11" t="s">
        <v>126</v>
      </c>
      <c r="D54" s="11" t="s">
        <v>42</v>
      </c>
      <c r="E54" s="86">
        <v>363</v>
      </c>
      <c r="F54" s="11" t="s">
        <v>54</v>
      </c>
    </row>
    <row r="55" spans="1:6" x14ac:dyDescent="0.25">
      <c r="A55" s="4" t="s">
        <v>61</v>
      </c>
      <c r="B55" s="4" t="s">
        <v>53</v>
      </c>
      <c r="C55" s="4" t="s">
        <v>126</v>
      </c>
      <c r="D55" s="4" t="s">
        <v>9</v>
      </c>
      <c r="E55" s="5">
        <v>341</v>
      </c>
      <c r="F55" s="4" t="s">
        <v>55</v>
      </c>
    </row>
    <row r="56" spans="1:6" x14ac:dyDescent="0.25">
      <c r="A56" s="11" t="s">
        <v>61</v>
      </c>
      <c r="B56" s="11" t="s">
        <v>53</v>
      </c>
      <c r="C56" s="11" t="s">
        <v>126</v>
      </c>
      <c r="D56" s="11" t="s">
        <v>34</v>
      </c>
      <c r="E56" s="86">
        <v>308</v>
      </c>
      <c r="F56" s="11" t="s">
        <v>56</v>
      </c>
    </row>
    <row r="57" spans="1:6" ht="28.5" x14ac:dyDescent="0.25">
      <c r="A57" s="4" t="s">
        <v>61</v>
      </c>
      <c r="B57" s="4" t="s">
        <v>53</v>
      </c>
      <c r="C57" s="4" t="s">
        <v>126</v>
      </c>
      <c r="D57" s="4" t="s">
        <v>10</v>
      </c>
      <c r="E57" s="5">
        <v>264</v>
      </c>
      <c r="F57" s="4" t="s">
        <v>57</v>
      </c>
    </row>
    <row r="58" spans="1:6" x14ac:dyDescent="0.25">
      <c r="A58" s="11" t="s">
        <v>61</v>
      </c>
      <c r="B58" s="11" t="s">
        <v>53</v>
      </c>
      <c r="C58" s="11" t="s">
        <v>126</v>
      </c>
      <c r="D58" s="11" t="s">
        <v>13</v>
      </c>
      <c r="E58" s="86">
        <v>231</v>
      </c>
      <c r="F58" s="11" t="s">
        <v>58</v>
      </c>
    </row>
    <row r="59" spans="1:6" x14ac:dyDescent="0.25">
      <c r="A59" s="4" t="s">
        <v>61</v>
      </c>
      <c r="B59" s="4" t="s">
        <v>53</v>
      </c>
      <c r="C59" s="4" t="s">
        <v>126</v>
      </c>
      <c r="D59" s="4" t="s">
        <v>13</v>
      </c>
      <c r="E59" s="5">
        <v>198</v>
      </c>
      <c r="F59" s="4" t="s">
        <v>59</v>
      </c>
    </row>
    <row r="60" spans="1:6" ht="15.75" thickBot="1" x14ac:dyDescent="0.3">
      <c r="A60" s="12" t="s">
        <v>61</v>
      </c>
      <c r="B60" s="12" t="s">
        <v>53</v>
      </c>
      <c r="C60" s="12" t="s">
        <v>126</v>
      </c>
      <c r="D60" s="12" t="s">
        <v>12</v>
      </c>
      <c r="E60" s="87">
        <v>187</v>
      </c>
      <c r="F60" s="12" t="s">
        <v>60</v>
      </c>
    </row>
    <row r="61" spans="1:6" ht="15.75" thickTop="1" x14ac:dyDescent="0.25">
      <c r="A61" s="65" t="s">
        <v>597</v>
      </c>
      <c r="B61" s="65" t="s">
        <v>5</v>
      </c>
      <c r="C61" s="65" t="s">
        <v>126</v>
      </c>
      <c r="D61" s="65" t="s">
        <v>18</v>
      </c>
      <c r="E61" s="66">
        <v>418</v>
      </c>
      <c r="F61" s="65"/>
    </row>
    <row r="62" spans="1:6" ht="15.75" thickBot="1" x14ac:dyDescent="0.3">
      <c r="A62" s="12" t="s">
        <v>597</v>
      </c>
      <c r="B62" s="12" t="s">
        <v>596</v>
      </c>
      <c r="C62" s="12" t="s">
        <v>126</v>
      </c>
      <c r="D62" s="12" t="s">
        <v>18</v>
      </c>
      <c r="E62" s="87">
        <v>418</v>
      </c>
      <c r="F62" s="12"/>
    </row>
    <row r="63" spans="1:6" ht="29.25" thickTop="1" x14ac:dyDescent="0.25">
      <c r="A63" s="65" t="s">
        <v>595</v>
      </c>
      <c r="B63" s="65" t="s">
        <v>5</v>
      </c>
      <c r="C63" s="65" t="s">
        <v>589</v>
      </c>
      <c r="D63" s="65" t="s">
        <v>18</v>
      </c>
      <c r="E63" s="66">
        <v>280</v>
      </c>
      <c r="F63" s="65" t="s">
        <v>590</v>
      </c>
    </row>
    <row r="64" spans="1:6" ht="28.5" x14ac:dyDescent="0.25">
      <c r="A64" s="11" t="s">
        <v>595</v>
      </c>
      <c r="B64" s="11" t="s">
        <v>5</v>
      </c>
      <c r="C64" s="11" t="s">
        <v>589</v>
      </c>
      <c r="D64" s="11" t="s">
        <v>18</v>
      </c>
      <c r="E64" s="86">
        <v>280</v>
      </c>
      <c r="F64" s="11" t="s">
        <v>591</v>
      </c>
    </row>
    <row r="65" spans="1:6" ht="28.5" x14ac:dyDescent="0.25">
      <c r="A65" s="4" t="s">
        <v>595</v>
      </c>
      <c r="B65" s="4" t="s">
        <v>5</v>
      </c>
      <c r="C65" s="4" t="s">
        <v>589</v>
      </c>
      <c r="D65" s="4" t="s">
        <v>9</v>
      </c>
      <c r="E65" s="5">
        <v>265</v>
      </c>
      <c r="F65" s="4" t="s">
        <v>592</v>
      </c>
    </row>
    <row r="66" spans="1:6" ht="28.5" x14ac:dyDescent="0.25">
      <c r="A66" s="11" t="s">
        <v>595</v>
      </c>
      <c r="B66" s="11" t="s">
        <v>5</v>
      </c>
      <c r="C66" s="11" t="s">
        <v>589</v>
      </c>
      <c r="D66" s="11" t="s">
        <v>10</v>
      </c>
      <c r="E66" s="86">
        <v>240</v>
      </c>
      <c r="F66" s="11" t="s">
        <v>593</v>
      </c>
    </row>
    <row r="67" spans="1:6" ht="29.25" thickBot="1" x14ac:dyDescent="0.3">
      <c r="A67" s="63" t="s">
        <v>595</v>
      </c>
      <c r="B67" s="63" t="s">
        <v>5</v>
      </c>
      <c r="C67" s="63" t="s">
        <v>589</v>
      </c>
      <c r="D67" s="63" t="s">
        <v>10</v>
      </c>
      <c r="E67" s="64">
        <v>240</v>
      </c>
      <c r="F67" s="63" t="s">
        <v>594</v>
      </c>
    </row>
    <row r="68" spans="1:6" ht="15.75" thickTop="1" x14ac:dyDescent="0.25">
      <c r="A68" s="10" t="s">
        <v>62</v>
      </c>
      <c r="B68" s="10" t="s">
        <v>5</v>
      </c>
      <c r="C68" s="10" t="s">
        <v>126</v>
      </c>
      <c r="D68" s="10" t="s">
        <v>18</v>
      </c>
      <c r="E68" s="88">
        <v>403.7</v>
      </c>
      <c r="F68" s="10"/>
    </row>
    <row r="69" spans="1:6" x14ac:dyDescent="0.25">
      <c r="A69" s="4" t="s">
        <v>62</v>
      </c>
      <c r="B69" s="4" t="s">
        <v>5</v>
      </c>
      <c r="C69" s="4" t="s">
        <v>126</v>
      </c>
      <c r="D69" s="4" t="s">
        <v>9</v>
      </c>
      <c r="E69" s="5">
        <v>304.7</v>
      </c>
      <c r="F69" s="4"/>
    </row>
    <row r="70" spans="1:6" x14ac:dyDescent="0.25">
      <c r="A70" s="11" t="s">
        <v>62</v>
      </c>
      <c r="B70" s="11" t="s">
        <v>5</v>
      </c>
      <c r="C70" s="11" t="s">
        <v>126</v>
      </c>
      <c r="D70" s="11" t="s">
        <v>10</v>
      </c>
      <c r="E70" s="86">
        <v>261.8</v>
      </c>
      <c r="F70" s="11"/>
    </row>
    <row r="71" spans="1:6" ht="15.75" thickBot="1" x14ac:dyDescent="0.3">
      <c r="A71" s="63" t="s">
        <v>62</v>
      </c>
      <c r="B71" s="63" t="s">
        <v>238</v>
      </c>
      <c r="C71" s="63" t="s">
        <v>126</v>
      </c>
      <c r="D71" s="63" t="s">
        <v>34</v>
      </c>
      <c r="E71" s="64">
        <v>92.4</v>
      </c>
      <c r="F71" s="63"/>
    </row>
    <row r="72" spans="1:6" ht="15.75" thickTop="1" x14ac:dyDescent="0.25">
      <c r="A72" s="10" t="s">
        <v>278</v>
      </c>
      <c r="B72" s="10" t="s">
        <v>38</v>
      </c>
      <c r="C72" s="10" t="s">
        <v>126</v>
      </c>
      <c r="D72" s="10" t="s">
        <v>40</v>
      </c>
      <c r="E72" s="88">
        <v>462.00000000000006</v>
      </c>
      <c r="F72" s="10"/>
    </row>
    <row r="73" spans="1:6" x14ac:dyDescent="0.25">
      <c r="A73" s="4" t="s">
        <v>278</v>
      </c>
      <c r="B73" s="4" t="s">
        <v>38</v>
      </c>
      <c r="C73" s="4" t="s">
        <v>126</v>
      </c>
      <c r="D73" s="4" t="s">
        <v>18</v>
      </c>
      <c r="E73" s="5">
        <v>396.00000000000006</v>
      </c>
      <c r="F73" s="4"/>
    </row>
    <row r="74" spans="1:6" x14ac:dyDescent="0.25">
      <c r="A74" s="11" t="s">
        <v>278</v>
      </c>
      <c r="B74" s="11" t="s">
        <v>38</v>
      </c>
      <c r="C74" s="11" t="s">
        <v>126</v>
      </c>
      <c r="D74" s="11" t="s">
        <v>7</v>
      </c>
      <c r="E74" s="86">
        <v>352</v>
      </c>
      <c r="F74" s="11"/>
    </row>
    <row r="75" spans="1:6" x14ac:dyDescent="0.25">
      <c r="A75" s="4" t="s">
        <v>278</v>
      </c>
      <c r="B75" s="4" t="s">
        <v>38</v>
      </c>
      <c r="C75" s="4" t="s">
        <v>126</v>
      </c>
      <c r="D75" s="4" t="s">
        <v>21</v>
      </c>
      <c r="E75" s="5">
        <v>308</v>
      </c>
      <c r="F75" s="4"/>
    </row>
    <row r="76" spans="1:6" x14ac:dyDescent="0.25">
      <c r="A76" s="11" t="s">
        <v>278</v>
      </c>
      <c r="B76" s="11" t="s">
        <v>38</v>
      </c>
      <c r="C76" s="11" t="s">
        <v>126</v>
      </c>
      <c r="D76" s="11" t="s">
        <v>42</v>
      </c>
      <c r="E76" s="86">
        <v>275</v>
      </c>
      <c r="F76" s="11"/>
    </row>
    <row r="77" spans="1:6" x14ac:dyDescent="0.25">
      <c r="A77" s="4" t="s">
        <v>278</v>
      </c>
      <c r="B77" s="4" t="s">
        <v>38</v>
      </c>
      <c r="C77" s="4" t="s">
        <v>126</v>
      </c>
      <c r="D77" s="4" t="s">
        <v>9</v>
      </c>
      <c r="E77" s="5">
        <v>258.5</v>
      </c>
      <c r="F77" s="4"/>
    </row>
    <row r="78" spans="1:6" x14ac:dyDescent="0.25">
      <c r="A78" s="11" t="s">
        <v>278</v>
      </c>
      <c r="B78" s="11" t="s">
        <v>38</v>
      </c>
      <c r="C78" s="11" t="s">
        <v>126</v>
      </c>
      <c r="D78" s="11" t="s">
        <v>10</v>
      </c>
      <c r="E78" s="86">
        <v>236.50000000000003</v>
      </c>
      <c r="F78" s="11"/>
    </row>
    <row r="79" spans="1:6" x14ac:dyDescent="0.25">
      <c r="A79" s="4" t="s">
        <v>278</v>
      </c>
      <c r="B79" s="4" t="s">
        <v>38</v>
      </c>
      <c r="C79" s="4" t="s">
        <v>126</v>
      </c>
      <c r="D79" s="4" t="s">
        <v>25</v>
      </c>
      <c r="E79" s="5">
        <v>236.50000000000003</v>
      </c>
      <c r="F79" s="4"/>
    </row>
    <row r="80" spans="1:6" x14ac:dyDescent="0.25">
      <c r="A80" s="11" t="s">
        <v>278</v>
      </c>
      <c r="B80" s="11" t="s">
        <v>38</v>
      </c>
      <c r="C80" s="11" t="s">
        <v>126</v>
      </c>
      <c r="D80" s="11" t="s">
        <v>34</v>
      </c>
      <c r="E80" s="86">
        <v>275</v>
      </c>
      <c r="F80" s="11"/>
    </row>
    <row r="81" spans="1:6" x14ac:dyDescent="0.25">
      <c r="A81" s="4" t="s">
        <v>278</v>
      </c>
      <c r="B81" s="4" t="s">
        <v>38</v>
      </c>
      <c r="C81" s="4" t="s">
        <v>126</v>
      </c>
      <c r="D81" s="4" t="s">
        <v>13</v>
      </c>
      <c r="E81" s="5">
        <v>253.00000000000003</v>
      </c>
      <c r="F81" s="4"/>
    </row>
    <row r="82" spans="1:6" x14ac:dyDescent="0.25">
      <c r="A82" s="11" t="s">
        <v>278</v>
      </c>
      <c r="B82" s="11" t="s">
        <v>38</v>
      </c>
      <c r="C82" s="11" t="s">
        <v>126</v>
      </c>
      <c r="D82" s="11" t="s">
        <v>43</v>
      </c>
      <c r="E82" s="86">
        <v>220.00000000000003</v>
      </c>
      <c r="F82" s="11"/>
    </row>
    <row r="83" spans="1:6" ht="15.75" thickBot="1" x14ac:dyDescent="0.3">
      <c r="A83" s="63" t="s">
        <v>278</v>
      </c>
      <c r="B83" s="63" t="s">
        <v>38</v>
      </c>
      <c r="C83" s="63" t="s">
        <v>126</v>
      </c>
      <c r="D83" s="63" t="s">
        <v>12</v>
      </c>
      <c r="E83" s="64">
        <v>187.00000000000003</v>
      </c>
      <c r="F83" s="63"/>
    </row>
    <row r="84" spans="1:6" ht="72" thickTop="1" x14ac:dyDescent="0.25">
      <c r="A84" s="10" t="s">
        <v>82</v>
      </c>
      <c r="B84" s="10" t="s">
        <v>83</v>
      </c>
      <c r="C84" s="10" t="s">
        <v>126</v>
      </c>
      <c r="D84" s="10" t="s">
        <v>18</v>
      </c>
      <c r="E84" s="88">
        <v>308</v>
      </c>
      <c r="F84" s="10" t="s">
        <v>84</v>
      </c>
    </row>
    <row r="85" spans="1:6" ht="71.25" x14ac:dyDescent="0.25">
      <c r="A85" s="4" t="s">
        <v>82</v>
      </c>
      <c r="B85" s="4" t="s">
        <v>83</v>
      </c>
      <c r="C85" s="4" t="s">
        <v>126</v>
      </c>
      <c r="D85" s="4" t="s">
        <v>42</v>
      </c>
      <c r="E85" s="5">
        <v>264</v>
      </c>
      <c r="F85" s="4" t="s">
        <v>84</v>
      </c>
    </row>
    <row r="86" spans="1:6" ht="71.25" x14ac:dyDescent="0.25">
      <c r="A86" s="11" t="s">
        <v>82</v>
      </c>
      <c r="B86" s="11" t="s">
        <v>5</v>
      </c>
      <c r="C86" s="11" t="s">
        <v>126</v>
      </c>
      <c r="D86" s="11" t="s">
        <v>10</v>
      </c>
      <c r="E86" s="86">
        <v>242.00000000000003</v>
      </c>
      <c r="F86" s="11" t="s">
        <v>84</v>
      </c>
    </row>
    <row r="87" spans="1:6" ht="71.25" x14ac:dyDescent="0.25">
      <c r="A87" s="4" t="s">
        <v>82</v>
      </c>
      <c r="B87" s="4" t="s">
        <v>83</v>
      </c>
      <c r="C87" s="4" t="s">
        <v>126</v>
      </c>
      <c r="D87" s="4" t="s">
        <v>34</v>
      </c>
      <c r="E87" s="5">
        <v>187.00000000000003</v>
      </c>
      <c r="F87" s="4" t="s">
        <v>84</v>
      </c>
    </row>
    <row r="88" spans="1:6" ht="71.25" x14ac:dyDescent="0.25">
      <c r="A88" s="11" t="s">
        <v>82</v>
      </c>
      <c r="B88" s="11" t="s">
        <v>5</v>
      </c>
      <c r="C88" s="11" t="s">
        <v>126</v>
      </c>
      <c r="D88" s="11" t="s">
        <v>43</v>
      </c>
      <c r="E88" s="86">
        <v>176</v>
      </c>
      <c r="F88" s="11" t="s">
        <v>84</v>
      </c>
    </row>
    <row r="89" spans="1:6" ht="72" thickBot="1" x14ac:dyDescent="0.3">
      <c r="A89" s="63" t="s">
        <v>82</v>
      </c>
      <c r="B89" s="63" t="s">
        <v>5</v>
      </c>
      <c r="C89" s="63" t="s">
        <v>126</v>
      </c>
      <c r="D89" s="63" t="s">
        <v>12</v>
      </c>
      <c r="E89" s="64">
        <v>154</v>
      </c>
      <c r="F89" s="63" t="s">
        <v>84</v>
      </c>
    </row>
    <row r="90" spans="1:6" ht="15.75" thickTop="1" x14ac:dyDescent="0.25">
      <c r="A90" s="10" t="s">
        <v>576</v>
      </c>
      <c r="B90" s="10" t="s">
        <v>63</v>
      </c>
      <c r="C90" s="10" t="s">
        <v>573</v>
      </c>
      <c r="D90" s="10" t="s">
        <v>10</v>
      </c>
      <c r="E90" s="88">
        <v>242</v>
      </c>
      <c r="F90" s="10" t="s">
        <v>574</v>
      </c>
    </row>
    <row r="91" spans="1:6" ht="15.75" thickBot="1" x14ac:dyDescent="0.3">
      <c r="A91" s="63" t="s">
        <v>576</v>
      </c>
      <c r="B91" s="63" t="s">
        <v>86</v>
      </c>
      <c r="C91" s="63" t="s">
        <v>573</v>
      </c>
      <c r="D91" s="63" t="s">
        <v>34</v>
      </c>
      <c r="E91" s="64">
        <v>198</v>
      </c>
      <c r="F91" s="63" t="s">
        <v>575</v>
      </c>
    </row>
    <row r="92" spans="1:6" ht="29.25" thickTop="1" x14ac:dyDescent="0.25">
      <c r="A92" s="10" t="s">
        <v>453</v>
      </c>
      <c r="B92" s="10" t="s">
        <v>384</v>
      </c>
      <c r="C92" s="10" t="s">
        <v>577</v>
      </c>
      <c r="D92" s="10" t="s">
        <v>18</v>
      </c>
      <c r="E92" s="88">
        <v>396</v>
      </c>
      <c r="F92" s="10" t="s">
        <v>452</v>
      </c>
    </row>
    <row r="93" spans="1:6" x14ac:dyDescent="0.25">
      <c r="A93" s="4" t="s">
        <v>453</v>
      </c>
      <c r="B93" s="4" t="s">
        <v>384</v>
      </c>
      <c r="C93" s="4" t="s">
        <v>577</v>
      </c>
      <c r="D93" s="4" t="s">
        <v>21</v>
      </c>
      <c r="E93" s="5">
        <v>396</v>
      </c>
      <c r="F93" s="4"/>
    </row>
    <row r="94" spans="1:6" x14ac:dyDescent="0.25">
      <c r="A94" s="11" t="s">
        <v>453</v>
      </c>
      <c r="B94" s="11" t="s">
        <v>384</v>
      </c>
      <c r="C94" s="11" t="s">
        <v>577</v>
      </c>
      <c r="D94" s="11" t="s">
        <v>9</v>
      </c>
      <c r="E94" s="86">
        <v>297</v>
      </c>
      <c r="F94" s="11"/>
    </row>
    <row r="95" spans="1:6" x14ac:dyDescent="0.25">
      <c r="A95" s="4" t="s">
        <v>453</v>
      </c>
      <c r="B95" s="4" t="s">
        <v>384</v>
      </c>
      <c r="C95" s="4" t="s">
        <v>577</v>
      </c>
      <c r="D95" s="4" t="s">
        <v>10</v>
      </c>
      <c r="E95" s="5">
        <v>264</v>
      </c>
      <c r="F95" s="4"/>
    </row>
    <row r="96" spans="1:6" x14ac:dyDescent="0.25">
      <c r="A96" s="11" t="s">
        <v>453</v>
      </c>
      <c r="B96" s="11" t="s">
        <v>384</v>
      </c>
      <c r="C96" s="11" t="s">
        <v>577</v>
      </c>
      <c r="D96" s="11" t="s">
        <v>34</v>
      </c>
      <c r="E96" s="86">
        <v>220</v>
      </c>
      <c r="F96" s="11"/>
    </row>
    <row r="97" spans="1:6" x14ac:dyDescent="0.25">
      <c r="A97" s="4" t="s">
        <v>453</v>
      </c>
      <c r="B97" s="4" t="s">
        <v>384</v>
      </c>
      <c r="C97" s="4" t="s">
        <v>577</v>
      </c>
      <c r="D97" s="4" t="s">
        <v>12</v>
      </c>
      <c r="E97" s="5">
        <v>214.5</v>
      </c>
      <c r="F97" s="4"/>
    </row>
    <row r="98" spans="1:6" x14ac:dyDescent="0.25">
      <c r="A98" s="11" t="s">
        <v>453</v>
      </c>
      <c r="B98" s="11" t="s">
        <v>384</v>
      </c>
      <c r="C98" s="11" t="s">
        <v>577</v>
      </c>
      <c r="D98" s="11" t="s">
        <v>43</v>
      </c>
      <c r="E98" s="86">
        <v>225.5</v>
      </c>
      <c r="F98" s="11"/>
    </row>
    <row r="99" spans="1:6" x14ac:dyDescent="0.25">
      <c r="A99" s="4" t="s">
        <v>453</v>
      </c>
      <c r="B99" s="4" t="s">
        <v>384</v>
      </c>
      <c r="C99" s="4" t="s">
        <v>578</v>
      </c>
      <c r="D99" s="4" t="s">
        <v>18</v>
      </c>
      <c r="E99" s="5">
        <v>396</v>
      </c>
      <c r="F99" s="4"/>
    </row>
    <row r="100" spans="1:6" x14ac:dyDescent="0.25">
      <c r="A100" s="11" t="s">
        <v>453</v>
      </c>
      <c r="B100" s="11" t="s">
        <v>384</v>
      </c>
      <c r="C100" s="11" t="s">
        <v>578</v>
      </c>
      <c r="D100" s="11" t="s">
        <v>21</v>
      </c>
      <c r="E100" s="86">
        <v>396</v>
      </c>
      <c r="F100" s="11"/>
    </row>
    <row r="101" spans="1:6" x14ac:dyDescent="0.25">
      <c r="A101" s="4" t="s">
        <v>453</v>
      </c>
      <c r="B101" s="4" t="s">
        <v>384</v>
      </c>
      <c r="C101" s="4" t="s">
        <v>578</v>
      </c>
      <c r="D101" s="4" t="s">
        <v>9</v>
      </c>
      <c r="E101" s="5">
        <v>297</v>
      </c>
      <c r="F101" s="4"/>
    </row>
    <row r="102" spans="1:6" x14ac:dyDescent="0.25">
      <c r="A102" s="11" t="s">
        <v>453</v>
      </c>
      <c r="B102" s="11" t="s">
        <v>384</v>
      </c>
      <c r="C102" s="11" t="s">
        <v>578</v>
      </c>
      <c r="D102" s="11" t="s">
        <v>10</v>
      </c>
      <c r="E102" s="86">
        <v>264</v>
      </c>
      <c r="F102" s="11"/>
    </row>
    <row r="103" spans="1:6" x14ac:dyDescent="0.25">
      <c r="A103" s="4" t="s">
        <v>453</v>
      </c>
      <c r="B103" s="4" t="s">
        <v>384</v>
      </c>
      <c r="C103" s="4" t="s">
        <v>578</v>
      </c>
      <c r="D103" s="4" t="s">
        <v>34</v>
      </c>
      <c r="E103" s="5">
        <v>220</v>
      </c>
      <c r="F103" s="4"/>
    </row>
    <row r="104" spans="1:6" x14ac:dyDescent="0.25">
      <c r="A104" s="11" t="s">
        <v>453</v>
      </c>
      <c r="B104" s="11" t="s">
        <v>384</v>
      </c>
      <c r="C104" s="11" t="s">
        <v>578</v>
      </c>
      <c r="D104" s="11" t="s">
        <v>12</v>
      </c>
      <c r="E104" s="86">
        <v>214.5</v>
      </c>
      <c r="F104" s="11"/>
    </row>
    <row r="105" spans="1:6" ht="15.75" thickBot="1" x14ac:dyDescent="0.3">
      <c r="A105" s="63" t="s">
        <v>453</v>
      </c>
      <c r="B105" s="63" t="s">
        <v>384</v>
      </c>
      <c r="C105" s="63" t="s">
        <v>578</v>
      </c>
      <c r="D105" s="63" t="s">
        <v>43</v>
      </c>
      <c r="E105" s="64">
        <v>225.5</v>
      </c>
      <c r="F105" s="63"/>
    </row>
    <row r="106" spans="1:6" ht="15.75" thickTop="1" x14ac:dyDescent="0.25">
      <c r="A106" s="10" t="s">
        <v>489</v>
      </c>
      <c r="B106" s="10" t="s">
        <v>292</v>
      </c>
      <c r="C106" s="10" t="s">
        <v>579</v>
      </c>
      <c r="D106" s="10" t="s">
        <v>21</v>
      </c>
      <c r="E106" s="88">
        <v>373</v>
      </c>
      <c r="F106" s="10" t="s">
        <v>581</v>
      </c>
    </row>
    <row r="107" spans="1:6" x14ac:dyDescent="0.25">
      <c r="A107" s="4" t="s">
        <v>489</v>
      </c>
      <c r="B107" s="4" t="s">
        <v>86</v>
      </c>
      <c r="C107" s="4" t="s">
        <v>579</v>
      </c>
      <c r="D107" s="4" t="s">
        <v>21</v>
      </c>
      <c r="E107" s="5">
        <v>373</v>
      </c>
      <c r="F107" s="4" t="s">
        <v>582</v>
      </c>
    </row>
    <row r="108" spans="1:6" x14ac:dyDescent="0.25">
      <c r="A108" s="11" t="s">
        <v>489</v>
      </c>
      <c r="B108" s="11" t="s">
        <v>63</v>
      </c>
      <c r="C108" s="11" t="s">
        <v>579</v>
      </c>
      <c r="D108" s="11" t="s">
        <v>10</v>
      </c>
      <c r="E108" s="86">
        <v>280</v>
      </c>
      <c r="F108" s="11" t="s">
        <v>583</v>
      </c>
    </row>
    <row r="109" spans="1:6" x14ac:dyDescent="0.25">
      <c r="A109" s="4" t="s">
        <v>489</v>
      </c>
      <c r="B109" s="4" t="s">
        <v>292</v>
      </c>
      <c r="C109" s="4" t="s">
        <v>580</v>
      </c>
      <c r="D109" s="4" t="s">
        <v>21</v>
      </c>
      <c r="E109" s="5">
        <v>335</v>
      </c>
      <c r="F109" s="4" t="s">
        <v>584</v>
      </c>
    </row>
    <row r="110" spans="1:6" ht="15.75" thickBot="1" x14ac:dyDescent="0.3">
      <c r="A110" s="12" t="s">
        <v>489</v>
      </c>
      <c r="B110" s="12" t="s">
        <v>292</v>
      </c>
      <c r="C110" s="12" t="s">
        <v>580</v>
      </c>
      <c r="D110" s="12" t="s">
        <v>42</v>
      </c>
      <c r="E110" s="87">
        <v>310</v>
      </c>
      <c r="F110" s="12" t="s">
        <v>585</v>
      </c>
    </row>
    <row r="111" spans="1:6" ht="29.25" thickTop="1" x14ac:dyDescent="0.25">
      <c r="A111" s="65" t="s">
        <v>615</v>
      </c>
      <c r="B111" s="65" t="s">
        <v>199</v>
      </c>
      <c r="C111" s="65" t="s">
        <v>126</v>
      </c>
      <c r="D111" s="65" t="s">
        <v>18</v>
      </c>
      <c r="E111" s="66">
        <v>275</v>
      </c>
      <c r="F111" s="65" t="s">
        <v>631</v>
      </c>
    </row>
    <row r="112" spans="1:6" ht="28.5" x14ac:dyDescent="0.25">
      <c r="A112" s="11" t="s">
        <v>615</v>
      </c>
      <c r="B112" s="11" t="s">
        <v>199</v>
      </c>
      <c r="C112" s="11" t="s">
        <v>126</v>
      </c>
      <c r="D112" s="11" t="s">
        <v>18</v>
      </c>
      <c r="E112" s="86">
        <v>275</v>
      </c>
      <c r="F112" s="11" t="s">
        <v>632</v>
      </c>
    </row>
    <row r="113" spans="1:6" ht="28.5" x14ac:dyDescent="0.25">
      <c r="A113" s="4" t="s">
        <v>615</v>
      </c>
      <c r="B113" s="4" t="s">
        <v>199</v>
      </c>
      <c r="C113" s="4" t="s">
        <v>126</v>
      </c>
      <c r="D113" s="4" t="s">
        <v>9</v>
      </c>
      <c r="E113" s="5">
        <v>242</v>
      </c>
      <c r="F113" s="4" t="s">
        <v>633</v>
      </c>
    </row>
    <row r="114" spans="1:6" ht="28.5" x14ac:dyDescent="0.25">
      <c r="A114" s="11" t="s">
        <v>615</v>
      </c>
      <c r="B114" s="11" t="s">
        <v>199</v>
      </c>
      <c r="C114" s="11" t="s">
        <v>126</v>
      </c>
      <c r="D114" s="11" t="s">
        <v>9</v>
      </c>
      <c r="E114" s="86">
        <v>242</v>
      </c>
      <c r="F114" s="11" t="s">
        <v>634</v>
      </c>
    </row>
    <row r="115" spans="1:6" ht="28.5" x14ac:dyDescent="0.25">
      <c r="A115" s="4" t="s">
        <v>615</v>
      </c>
      <c r="B115" s="4" t="s">
        <v>199</v>
      </c>
      <c r="C115" s="4" t="s">
        <v>126</v>
      </c>
      <c r="D115" s="4" t="s">
        <v>10</v>
      </c>
      <c r="E115" s="5">
        <v>220</v>
      </c>
      <c r="F115" s="4" t="s">
        <v>635</v>
      </c>
    </row>
    <row r="116" spans="1:6" ht="29.25" thickBot="1" x14ac:dyDescent="0.3">
      <c r="A116" s="12" t="s">
        <v>615</v>
      </c>
      <c r="B116" s="12" t="s">
        <v>199</v>
      </c>
      <c r="C116" s="12" t="s">
        <v>126</v>
      </c>
      <c r="D116" s="12" t="s">
        <v>43</v>
      </c>
      <c r="E116" s="87">
        <v>165</v>
      </c>
      <c r="F116" s="12" t="s">
        <v>636</v>
      </c>
    </row>
    <row r="117" spans="1:6" ht="15.75" thickTop="1" x14ac:dyDescent="0.25">
      <c r="A117" s="65" t="s">
        <v>493</v>
      </c>
      <c r="B117" s="65" t="s">
        <v>5</v>
      </c>
      <c r="C117" s="65" t="s">
        <v>599</v>
      </c>
      <c r="D117" s="65" t="s">
        <v>18</v>
      </c>
      <c r="E117" s="66">
        <v>286</v>
      </c>
      <c r="F117" s="65" t="s">
        <v>600</v>
      </c>
    </row>
    <row r="118" spans="1:6" ht="15.75" thickBot="1" x14ac:dyDescent="0.3">
      <c r="A118" s="12" t="s">
        <v>493</v>
      </c>
      <c r="B118" s="12" t="s">
        <v>5</v>
      </c>
      <c r="C118" s="12" t="s">
        <v>599</v>
      </c>
      <c r="D118" s="12" t="s">
        <v>9</v>
      </c>
      <c r="E118" s="87">
        <v>242</v>
      </c>
      <c r="F118" s="12" t="s">
        <v>601</v>
      </c>
    </row>
    <row r="119" spans="1:6" ht="15.75" thickTop="1" x14ac:dyDescent="0.25">
      <c r="A119" s="65" t="s">
        <v>614</v>
      </c>
      <c r="B119" s="65" t="s">
        <v>5</v>
      </c>
      <c r="C119" s="65" t="s">
        <v>606</v>
      </c>
      <c r="D119" s="65" t="s">
        <v>18</v>
      </c>
      <c r="E119" s="66">
        <v>363</v>
      </c>
      <c r="F119" s="65"/>
    </row>
    <row r="120" spans="1:6" x14ac:dyDescent="0.25">
      <c r="A120" s="11" t="s">
        <v>614</v>
      </c>
      <c r="B120" s="11" t="s">
        <v>5</v>
      </c>
      <c r="C120" s="11" t="s">
        <v>607</v>
      </c>
      <c r="D120" s="11" t="s">
        <v>18</v>
      </c>
      <c r="E120" s="86">
        <v>363</v>
      </c>
      <c r="F120" s="11"/>
    </row>
    <row r="121" spans="1:6" x14ac:dyDescent="0.25">
      <c r="A121" s="4" t="s">
        <v>614</v>
      </c>
      <c r="B121" s="4" t="s">
        <v>5</v>
      </c>
      <c r="C121" s="4" t="s">
        <v>608</v>
      </c>
      <c r="D121" s="4" t="s">
        <v>18</v>
      </c>
      <c r="E121" s="5">
        <v>380</v>
      </c>
      <c r="F121" s="4"/>
    </row>
    <row r="122" spans="1:6" x14ac:dyDescent="0.25">
      <c r="A122" s="11" t="s">
        <v>614</v>
      </c>
      <c r="B122" s="11" t="s">
        <v>5</v>
      </c>
      <c r="C122" s="11" t="s">
        <v>609</v>
      </c>
      <c r="D122" s="11" t="s">
        <v>18</v>
      </c>
      <c r="E122" s="86">
        <v>363</v>
      </c>
      <c r="F122" s="11"/>
    </row>
    <row r="123" spans="1:6" x14ac:dyDescent="0.25">
      <c r="A123" s="4" t="s">
        <v>614</v>
      </c>
      <c r="B123" s="4" t="s">
        <v>5</v>
      </c>
      <c r="C123" s="4" t="s">
        <v>610</v>
      </c>
      <c r="D123" s="4" t="s">
        <v>18</v>
      </c>
      <c r="E123" s="5">
        <v>420</v>
      </c>
      <c r="F123" s="4"/>
    </row>
    <row r="124" spans="1:6" x14ac:dyDescent="0.25">
      <c r="A124" s="11" t="s">
        <v>614</v>
      </c>
      <c r="B124" s="11" t="s">
        <v>5</v>
      </c>
      <c r="C124" s="11" t="s">
        <v>611</v>
      </c>
      <c r="D124" s="11" t="s">
        <v>18</v>
      </c>
      <c r="E124" s="86">
        <v>380</v>
      </c>
      <c r="F124" s="11"/>
    </row>
    <row r="125" spans="1:6" ht="28.5" x14ac:dyDescent="0.25">
      <c r="A125" s="4" t="s">
        <v>614</v>
      </c>
      <c r="B125" s="4" t="s">
        <v>612</v>
      </c>
      <c r="C125" s="4" t="s">
        <v>608</v>
      </c>
      <c r="D125" s="4" t="s">
        <v>18</v>
      </c>
      <c r="E125" s="5">
        <v>400</v>
      </c>
      <c r="F125" s="4" t="s">
        <v>613</v>
      </c>
    </row>
    <row r="126" spans="1:6" ht="29.25" thickBot="1" x14ac:dyDescent="0.3">
      <c r="A126" s="12" t="s">
        <v>614</v>
      </c>
      <c r="B126" s="12" t="s">
        <v>612</v>
      </c>
      <c r="C126" s="12" t="s">
        <v>611</v>
      </c>
      <c r="D126" s="12" t="s">
        <v>18</v>
      </c>
      <c r="E126" s="87">
        <v>400</v>
      </c>
      <c r="F126" s="12" t="s">
        <v>613</v>
      </c>
    </row>
    <row r="127" spans="1:6" ht="15.75" thickTop="1" x14ac:dyDescent="0.25">
      <c r="A127" s="65" t="s">
        <v>68</v>
      </c>
      <c r="B127" s="65" t="s">
        <v>63</v>
      </c>
      <c r="C127" s="65" t="s">
        <v>586</v>
      </c>
      <c r="D127" s="65" t="s">
        <v>18</v>
      </c>
      <c r="E127" s="66">
        <v>396</v>
      </c>
      <c r="F127" s="65" t="s">
        <v>18</v>
      </c>
    </row>
    <row r="128" spans="1:6" ht="28.5" x14ac:dyDescent="0.25">
      <c r="A128" s="11" t="s">
        <v>68</v>
      </c>
      <c r="B128" s="11" t="s">
        <v>63</v>
      </c>
      <c r="C128" s="11" t="s">
        <v>586</v>
      </c>
      <c r="D128" s="11" t="s">
        <v>7</v>
      </c>
      <c r="E128" s="86">
        <v>374</v>
      </c>
      <c r="F128" s="11" t="s">
        <v>64</v>
      </c>
    </row>
    <row r="129" spans="1:6" x14ac:dyDescent="0.25">
      <c r="A129" s="4" t="s">
        <v>68</v>
      </c>
      <c r="B129" s="4" t="s">
        <v>63</v>
      </c>
      <c r="C129" s="4" t="s">
        <v>586</v>
      </c>
      <c r="D129" s="4" t="s">
        <v>21</v>
      </c>
      <c r="E129" s="5">
        <v>341</v>
      </c>
      <c r="F129" s="4" t="s">
        <v>21</v>
      </c>
    </row>
    <row r="130" spans="1:6" x14ac:dyDescent="0.25">
      <c r="A130" s="11" t="s">
        <v>68</v>
      </c>
      <c r="B130" s="11" t="s">
        <v>63</v>
      </c>
      <c r="C130" s="11" t="s">
        <v>586</v>
      </c>
      <c r="D130" s="11" t="s">
        <v>42</v>
      </c>
      <c r="E130" s="86">
        <v>319</v>
      </c>
      <c r="F130" s="11" t="s">
        <v>42</v>
      </c>
    </row>
    <row r="131" spans="1:6" x14ac:dyDescent="0.25">
      <c r="A131" s="4" t="s">
        <v>68</v>
      </c>
      <c r="B131" s="4" t="s">
        <v>63</v>
      </c>
      <c r="C131" s="4" t="s">
        <v>586</v>
      </c>
      <c r="D131" s="4" t="s">
        <v>9</v>
      </c>
      <c r="E131" s="5">
        <v>286</v>
      </c>
      <c r="F131" s="4" t="s">
        <v>9</v>
      </c>
    </row>
    <row r="132" spans="1:6" ht="28.5" x14ac:dyDescent="0.25">
      <c r="A132" s="11" t="s">
        <v>68</v>
      </c>
      <c r="B132" s="11" t="s">
        <v>63</v>
      </c>
      <c r="C132" s="11" t="s">
        <v>586</v>
      </c>
      <c r="D132" s="11" t="s">
        <v>34</v>
      </c>
      <c r="E132" s="86">
        <v>264</v>
      </c>
      <c r="F132" s="11" t="s">
        <v>447</v>
      </c>
    </row>
    <row r="133" spans="1:6" x14ac:dyDescent="0.25">
      <c r="A133" s="4" t="s">
        <v>68</v>
      </c>
      <c r="B133" s="4" t="s">
        <v>63</v>
      </c>
      <c r="C133" s="4" t="s">
        <v>586</v>
      </c>
      <c r="D133" s="4" t="s">
        <v>10</v>
      </c>
      <c r="E133" s="5">
        <v>242</v>
      </c>
      <c r="F133" s="4" t="s">
        <v>66</v>
      </c>
    </row>
    <row r="134" spans="1:6" x14ac:dyDescent="0.25">
      <c r="A134" s="11" t="s">
        <v>68</v>
      </c>
      <c r="B134" s="11" t="s">
        <v>63</v>
      </c>
      <c r="C134" s="11" t="s">
        <v>586</v>
      </c>
      <c r="D134" s="11" t="s">
        <v>13</v>
      </c>
      <c r="E134" s="86">
        <v>209</v>
      </c>
      <c r="F134" s="11" t="s">
        <v>67</v>
      </c>
    </row>
    <row r="135" spans="1:6" ht="15.75" thickBot="1" x14ac:dyDescent="0.3">
      <c r="A135" s="63" t="s">
        <v>68</v>
      </c>
      <c r="B135" s="63" t="s">
        <v>63</v>
      </c>
      <c r="C135" s="63" t="s">
        <v>586</v>
      </c>
      <c r="D135" s="63" t="s">
        <v>12</v>
      </c>
      <c r="E135" s="64">
        <v>132</v>
      </c>
      <c r="F135" s="63" t="s">
        <v>12</v>
      </c>
    </row>
    <row r="136" spans="1:6" ht="16.5" thickTop="1" thickBot="1" x14ac:dyDescent="0.3">
      <c r="A136" s="119" t="s">
        <v>616</v>
      </c>
      <c r="B136" s="119" t="s">
        <v>5</v>
      </c>
      <c r="C136" s="119" t="s">
        <v>577</v>
      </c>
      <c r="D136" s="119" t="s">
        <v>18</v>
      </c>
      <c r="E136" s="120">
        <v>357.5</v>
      </c>
      <c r="F136" s="119"/>
    </row>
    <row r="137" spans="1:6" ht="15.75" thickTop="1" x14ac:dyDescent="0.25">
      <c r="A137" s="65" t="s">
        <v>257</v>
      </c>
      <c r="B137" s="65" t="s">
        <v>5</v>
      </c>
      <c r="C137" s="65" t="s">
        <v>126</v>
      </c>
      <c r="D137" s="65" t="s">
        <v>18</v>
      </c>
      <c r="E137" s="66">
        <v>430</v>
      </c>
      <c r="F137" s="65" t="s">
        <v>19</v>
      </c>
    </row>
    <row r="138" spans="1:6" x14ac:dyDescent="0.25">
      <c r="A138" s="11" t="s">
        <v>257</v>
      </c>
      <c r="B138" s="11" t="s">
        <v>5</v>
      </c>
      <c r="C138" s="11" t="s">
        <v>126</v>
      </c>
      <c r="D138" s="11" t="s">
        <v>7</v>
      </c>
      <c r="E138" s="86">
        <v>345</v>
      </c>
      <c r="F138" s="11" t="s">
        <v>20</v>
      </c>
    </row>
    <row r="139" spans="1:6" ht="42.75" x14ac:dyDescent="0.25">
      <c r="A139" s="4" t="s">
        <v>257</v>
      </c>
      <c r="B139" s="4" t="s">
        <v>5</v>
      </c>
      <c r="C139" s="4" t="s">
        <v>126</v>
      </c>
      <c r="D139" s="4" t="s">
        <v>21</v>
      </c>
      <c r="E139" s="5">
        <v>305</v>
      </c>
      <c r="F139" s="4" t="s">
        <v>22</v>
      </c>
    </row>
    <row r="140" spans="1:6" x14ac:dyDescent="0.25">
      <c r="A140" s="11" t="s">
        <v>257</v>
      </c>
      <c r="B140" s="11" t="s">
        <v>5</v>
      </c>
      <c r="C140" s="11" t="s">
        <v>126</v>
      </c>
      <c r="D140" s="11" t="s">
        <v>9</v>
      </c>
      <c r="E140" s="86">
        <v>245</v>
      </c>
      <c r="F140" s="11" t="s">
        <v>23</v>
      </c>
    </row>
    <row r="141" spans="1:6" x14ac:dyDescent="0.25">
      <c r="A141" s="4" t="s">
        <v>257</v>
      </c>
      <c r="B141" s="4" t="s">
        <v>5</v>
      </c>
      <c r="C141" s="4" t="s">
        <v>126</v>
      </c>
      <c r="D141" s="4" t="s">
        <v>10</v>
      </c>
      <c r="E141" s="5">
        <v>215</v>
      </c>
      <c r="F141" s="4" t="s">
        <v>24</v>
      </c>
    </row>
    <row r="142" spans="1:6" x14ac:dyDescent="0.25">
      <c r="A142" s="11" t="s">
        <v>257</v>
      </c>
      <c r="B142" s="11" t="s">
        <v>5</v>
      </c>
      <c r="C142" s="11" t="s">
        <v>126</v>
      </c>
      <c r="D142" s="11" t="s">
        <v>25</v>
      </c>
      <c r="E142" s="86">
        <v>175</v>
      </c>
      <c r="F142" s="11" t="s">
        <v>26</v>
      </c>
    </row>
    <row r="143" spans="1:6" x14ac:dyDescent="0.25">
      <c r="A143" s="4" t="s">
        <v>257</v>
      </c>
      <c r="B143" s="4" t="s">
        <v>5</v>
      </c>
      <c r="C143" s="4" t="s">
        <v>126</v>
      </c>
      <c r="D143" s="4" t="s">
        <v>12</v>
      </c>
      <c r="E143" s="5">
        <v>145</v>
      </c>
      <c r="F143" s="4" t="s">
        <v>27</v>
      </c>
    </row>
    <row r="144" spans="1:6" ht="42.75" x14ac:dyDescent="0.25">
      <c r="A144" s="11" t="s">
        <v>257</v>
      </c>
      <c r="B144" s="11" t="s">
        <v>5</v>
      </c>
      <c r="C144" s="11" t="s">
        <v>126</v>
      </c>
      <c r="D144" s="11" t="s">
        <v>34</v>
      </c>
      <c r="E144" s="86">
        <v>215</v>
      </c>
      <c r="F144" s="11" t="s">
        <v>254</v>
      </c>
    </row>
    <row r="145" spans="1:6" ht="28.5" x14ac:dyDescent="0.25">
      <c r="A145" s="4" t="s">
        <v>257</v>
      </c>
      <c r="B145" s="4" t="s">
        <v>5</v>
      </c>
      <c r="C145" s="4" t="s">
        <v>126</v>
      </c>
      <c r="D145" s="4" t="s">
        <v>13</v>
      </c>
      <c r="E145" s="5">
        <v>185</v>
      </c>
      <c r="F145" s="4" t="s">
        <v>255</v>
      </c>
    </row>
    <row r="146" spans="1:6" ht="28.5" x14ac:dyDescent="0.25">
      <c r="A146" s="11" t="s">
        <v>257</v>
      </c>
      <c r="B146" s="11" t="s">
        <v>5</v>
      </c>
      <c r="C146" s="11" t="s">
        <v>126</v>
      </c>
      <c r="D146" s="11" t="s">
        <v>43</v>
      </c>
      <c r="E146" s="86">
        <v>145</v>
      </c>
      <c r="F146" s="11" t="s">
        <v>256</v>
      </c>
    </row>
    <row r="147" spans="1:6" ht="42.75" x14ac:dyDescent="0.25">
      <c r="A147" s="4" t="s">
        <v>257</v>
      </c>
      <c r="B147" s="4" t="s">
        <v>253</v>
      </c>
      <c r="C147" s="4" t="s">
        <v>126</v>
      </c>
      <c r="D147" s="4" t="s">
        <v>34</v>
      </c>
      <c r="E147" s="5">
        <v>110</v>
      </c>
      <c r="F147" s="4" t="s">
        <v>254</v>
      </c>
    </row>
    <row r="148" spans="1:6" ht="28.5" x14ac:dyDescent="0.25">
      <c r="A148" s="11" t="s">
        <v>257</v>
      </c>
      <c r="B148" s="11" t="s">
        <v>253</v>
      </c>
      <c r="C148" s="11" t="s">
        <v>126</v>
      </c>
      <c r="D148" s="11" t="s">
        <v>13</v>
      </c>
      <c r="E148" s="86">
        <v>95</v>
      </c>
      <c r="F148" s="11" t="s">
        <v>255</v>
      </c>
    </row>
    <row r="149" spans="1:6" ht="29.25" thickBot="1" x14ac:dyDescent="0.3">
      <c r="A149" s="63" t="s">
        <v>257</v>
      </c>
      <c r="B149" s="63" t="s">
        <v>253</v>
      </c>
      <c r="C149" s="63" t="s">
        <v>126</v>
      </c>
      <c r="D149" s="63" t="s">
        <v>43</v>
      </c>
      <c r="E149" s="64">
        <v>75</v>
      </c>
      <c r="F149" s="63" t="s">
        <v>256</v>
      </c>
    </row>
    <row r="150" spans="1:6" ht="15.75" thickTop="1" x14ac:dyDescent="0.25"/>
  </sheetData>
  <autoFilter ref="A2:F149" xr:uid="{AC3E439D-A3E9-4B13-884C-266C135CBF73}">
    <sortState xmlns:xlrd2="http://schemas.microsoft.com/office/spreadsheetml/2017/richdata2" ref="A3:F149">
      <sortCondition ref="A2:A149"/>
    </sortState>
  </autoFilter>
  <mergeCells count="1">
    <mergeCell ref="B1:F1"/>
  </mergeCells>
  <dataValidations count="1">
    <dataValidation type="list" allowBlank="1" showInputMessage="1" showErrorMessage="1" prompt="Please select from the dropdown list." sqref="D3:D149" xr:uid="{210EA689-10A5-42C6-9A4A-77336C047278}">
      <formula1>"Partner, Director, Senior Manager, Associate Director, Principal, Associate, Senior, Scientist, Specialist, Technician, Draftsperson, Graduate"</formula1>
    </dataValidation>
  </dataValidations>
  <hyperlinks>
    <hyperlink ref="A1" location="Summary!A1" display="Link to SUMMARY Worksheet" xr:uid="{DCFFFD5D-1C55-4D5F-857C-E307CE5EAE46}"/>
  </hyperlinks>
  <pageMargins left="0.7" right="0.7" top="0.75" bottom="0.75" header="0.3" footer="0.3"/>
  <headerFooter>
    <oddHeader>&amp;C&amp;"Calibri"&amp;12&amp;KFF0000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B465-E45B-4EE6-AFB6-FED24F087663}">
  <sheetPr>
    <tabColor theme="9" tint="-0.249977111117893"/>
  </sheetPr>
  <dimension ref="A1:M26"/>
  <sheetViews>
    <sheetView showGridLines="0" workbookViewId="0">
      <selection activeCell="A2" sqref="A2"/>
    </sheetView>
  </sheetViews>
  <sheetFormatPr defaultRowHeight="15" x14ac:dyDescent="0.25"/>
  <cols>
    <col min="1" max="1" width="66.7109375" customWidth="1"/>
    <col min="2" max="13" width="15.7109375" customWidth="1"/>
    <col min="14" max="14" width="11.28515625" bestFit="1" customWidth="1"/>
  </cols>
  <sheetData>
    <row r="1" spans="1:13" ht="25.5" x14ac:dyDescent="0.5">
      <c r="A1" s="39" t="s">
        <v>195</v>
      </c>
      <c r="B1" s="178" t="s">
        <v>658</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3" ht="16.5" x14ac:dyDescent="0.3">
      <c r="A4" s="70" t="s">
        <v>339</v>
      </c>
      <c r="B4" s="71"/>
      <c r="C4" s="72"/>
      <c r="D4" s="72">
        <v>390</v>
      </c>
      <c r="E4" s="72">
        <v>180</v>
      </c>
      <c r="F4" s="72">
        <v>160</v>
      </c>
      <c r="G4" s="72"/>
      <c r="H4" s="72">
        <v>360</v>
      </c>
      <c r="I4" s="72">
        <v>190</v>
      </c>
      <c r="J4" s="72">
        <v>260</v>
      </c>
      <c r="K4" s="72">
        <v>300</v>
      </c>
      <c r="L4" s="72">
        <v>230</v>
      </c>
      <c r="M4" s="72">
        <v>200</v>
      </c>
    </row>
    <row r="5" spans="1:13" ht="16.5" x14ac:dyDescent="0.3">
      <c r="A5" s="84" t="s">
        <v>467</v>
      </c>
      <c r="B5" s="73"/>
      <c r="C5" s="46">
        <v>330</v>
      </c>
      <c r="D5" s="46">
        <v>380</v>
      </c>
      <c r="E5" s="46"/>
      <c r="F5" s="46"/>
      <c r="G5" s="46"/>
      <c r="H5" s="46">
        <v>280</v>
      </c>
      <c r="I5" s="46"/>
      <c r="J5" s="46">
        <v>225</v>
      </c>
      <c r="K5" s="46"/>
      <c r="L5" s="46"/>
      <c r="M5" s="46">
        <v>120</v>
      </c>
    </row>
    <row r="6" spans="1:13" ht="16.5" x14ac:dyDescent="0.3">
      <c r="A6" s="70" t="s">
        <v>44</v>
      </c>
      <c r="B6" s="73">
        <v>340</v>
      </c>
      <c r="C6" s="46">
        <v>375</v>
      </c>
      <c r="D6" s="46">
        <v>420</v>
      </c>
      <c r="E6" s="46">
        <v>200</v>
      </c>
      <c r="F6" s="46">
        <v>180</v>
      </c>
      <c r="G6" s="46">
        <v>420</v>
      </c>
      <c r="H6" s="46">
        <v>340</v>
      </c>
      <c r="I6" s="46">
        <v>290</v>
      </c>
      <c r="J6" s="46">
        <v>290</v>
      </c>
      <c r="K6" s="46">
        <v>375</v>
      </c>
      <c r="L6" s="46">
        <v>230</v>
      </c>
      <c r="M6" s="46">
        <v>250</v>
      </c>
    </row>
    <row r="7" spans="1:13" ht="16.5" x14ac:dyDescent="0.3">
      <c r="A7" s="84" t="s">
        <v>61</v>
      </c>
      <c r="B7" s="73">
        <v>341</v>
      </c>
      <c r="C7" s="46"/>
      <c r="D7" s="46">
        <v>385</v>
      </c>
      <c r="E7" s="46"/>
      <c r="F7" s="46">
        <v>187</v>
      </c>
      <c r="G7" s="46"/>
      <c r="H7" s="46">
        <v>363</v>
      </c>
      <c r="I7" s="46"/>
      <c r="J7" s="46">
        <v>264</v>
      </c>
      <c r="K7" s="46"/>
      <c r="L7" s="46">
        <v>308</v>
      </c>
      <c r="M7" s="46">
        <v>231</v>
      </c>
    </row>
    <row r="8" spans="1:13" ht="16.5" x14ac:dyDescent="0.3">
      <c r="A8" s="70" t="s">
        <v>645</v>
      </c>
      <c r="B8" s="73"/>
      <c r="C8" s="46"/>
      <c r="D8" s="46">
        <v>363</v>
      </c>
      <c r="E8" s="46"/>
      <c r="F8" s="46"/>
      <c r="G8" s="46"/>
      <c r="H8" s="46"/>
      <c r="I8" s="46"/>
      <c r="J8" s="46"/>
      <c r="K8" s="46"/>
      <c r="L8" s="46"/>
      <c r="M8" s="46"/>
    </row>
    <row r="9" spans="1:13" ht="16.5" x14ac:dyDescent="0.3">
      <c r="A9" s="84" t="s">
        <v>62</v>
      </c>
      <c r="B9" s="73"/>
      <c r="C9" s="46"/>
      <c r="D9" s="46"/>
      <c r="E9" s="46">
        <v>85.8</v>
      </c>
      <c r="F9" s="46"/>
      <c r="G9" s="46"/>
      <c r="H9" s="46">
        <v>309.10000000000002</v>
      </c>
      <c r="I9" s="46"/>
      <c r="J9" s="46">
        <v>236.5</v>
      </c>
      <c r="K9" s="46"/>
      <c r="L9" s="46">
        <v>193.6</v>
      </c>
      <c r="M9" s="46">
        <v>121</v>
      </c>
    </row>
    <row r="10" spans="1:13" ht="16.5" x14ac:dyDescent="0.3">
      <c r="A10" s="70" t="s">
        <v>82</v>
      </c>
      <c r="B10" s="73"/>
      <c r="C10" s="46"/>
      <c r="D10" s="46">
        <v>286</v>
      </c>
      <c r="E10" s="46">
        <v>176</v>
      </c>
      <c r="F10" s="46">
        <v>154</v>
      </c>
      <c r="G10" s="46"/>
      <c r="H10" s="46"/>
      <c r="I10" s="46"/>
      <c r="J10" s="46">
        <v>242</v>
      </c>
      <c r="K10" s="46"/>
      <c r="L10" s="46">
        <v>187.00000000000003</v>
      </c>
      <c r="M10" s="46"/>
    </row>
    <row r="11" spans="1:13" ht="16.5" x14ac:dyDescent="0.3">
      <c r="A11" s="84" t="s">
        <v>482</v>
      </c>
      <c r="B11" s="73">
        <v>264</v>
      </c>
      <c r="C11" s="46"/>
      <c r="D11" s="46"/>
      <c r="E11" s="46">
        <v>187</v>
      </c>
      <c r="F11" s="46">
        <v>154</v>
      </c>
      <c r="G11" s="46"/>
      <c r="H11" s="46">
        <v>385</v>
      </c>
      <c r="I11" s="46"/>
      <c r="J11" s="46">
        <v>297</v>
      </c>
      <c r="K11" s="46"/>
      <c r="L11" s="46">
        <v>198</v>
      </c>
      <c r="M11" s="46"/>
    </row>
    <row r="12" spans="1:13" ht="16.5" x14ac:dyDescent="0.3">
      <c r="A12" s="70" t="s">
        <v>453</v>
      </c>
      <c r="B12" s="73">
        <v>297</v>
      </c>
      <c r="C12" s="46">
        <v>396</v>
      </c>
      <c r="D12" s="46">
        <v>396</v>
      </c>
      <c r="E12" s="46">
        <v>225.5</v>
      </c>
      <c r="F12" s="46">
        <v>214.5</v>
      </c>
      <c r="G12" s="46"/>
      <c r="H12" s="46"/>
      <c r="I12" s="46"/>
      <c r="J12" s="46">
        <v>264</v>
      </c>
      <c r="K12" s="46"/>
      <c r="L12" s="46">
        <v>220</v>
      </c>
      <c r="M12" s="46"/>
    </row>
    <row r="13" spans="1:13" ht="16.5" x14ac:dyDescent="0.3">
      <c r="A13" s="84" t="s">
        <v>489</v>
      </c>
      <c r="B13" s="73">
        <v>285</v>
      </c>
      <c r="C13" s="46"/>
      <c r="D13" s="46">
        <v>383</v>
      </c>
      <c r="E13" s="46"/>
      <c r="F13" s="46"/>
      <c r="G13" s="46"/>
      <c r="H13" s="46">
        <v>310</v>
      </c>
      <c r="I13" s="46"/>
      <c r="J13" s="46">
        <v>275</v>
      </c>
      <c r="K13" s="46"/>
      <c r="L13" s="46"/>
      <c r="M13" s="46">
        <v>220.00000000000003</v>
      </c>
    </row>
    <row r="14" spans="1:13" ht="16.5" x14ac:dyDescent="0.3">
      <c r="A14" s="70" t="s">
        <v>615</v>
      </c>
      <c r="B14" s="73">
        <v>242</v>
      </c>
      <c r="C14" s="46"/>
      <c r="D14" s="46">
        <v>275</v>
      </c>
      <c r="E14" s="46">
        <v>165</v>
      </c>
      <c r="F14" s="46"/>
      <c r="G14" s="46"/>
      <c r="H14" s="46"/>
      <c r="I14" s="46"/>
      <c r="J14" s="46">
        <v>220</v>
      </c>
      <c r="K14" s="46"/>
      <c r="L14" s="46"/>
      <c r="M14" s="46"/>
    </row>
    <row r="15" spans="1:13" ht="16.5" x14ac:dyDescent="0.3">
      <c r="A15" s="84" t="s">
        <v>493</v>
      </c>
      <c r="B15" s="73">
        <v>242</v>
      </c>
      <c r="C15" s="46"/>
      <c r="D15" s="46">
        <v>286</v>
      </c>
      <c r="E15" s="46"/>
      <c r="F15" s="46"/>
      <c r="G15" s="46"/>
      <c r="H15" s="46"/>
      <c r="I15" s="46"/>
      <c r="J15" s="46"/>
      <c r="K15" s="46"/>
      <c r="L15" s="46">
        <v>165</v>
      </c>
      <c r="M15" s="46"/>
    </row>
    <row r="16" spans="1:13" ht="16.5" x14ac:dyDescent="0.3">
      <c r="A16" s="70" t="s">
        <v>68</v>
      </c>
      <c r="B16" s="73">
        <v>286</v>
      </c>
      <c r="C16" s="46">
        <v>341</v>
      </c>
      <c r="D16" s="46">
        <v>396</v>
      </c>
      <c r="E16" s="46">
        <v>165</v>
      </c>
      <c r="F16" s="46">
        <v>132</v>
      </c>
      <c r="G16" s="46"/>
      <c r="H16" s="46">
        <v>319</v>
      </c>
      <c r="I16" s="46"/>
      <c r="J16" s="46">
        <v>242</v>
      </c>
      <c r="K16" s="46">
        <v>374</v>
      </c>
      <c r="L16" s="46">
        <v>264</v>
      </c>
      <c r="M16" s="46">
        <v>209</v>
      </c>
    </row>
    <row r="17" spans="1:13" ht="17.25" thickBot="1" x14ac:dyDescent="0.35">
      <c r="A17" s="89" t="s">
        <v>257</v>
      </c>
      <c r="B17" s="75">
        <v>245</v>
      </c>
      <c r="C17" s="52">
        <v>305</v>
      </c>
      <c r="D17" s="52">
        <v>430</v>
      </c>
      <c r="E17" s="52">
        <v>145</v>
      </c>
      <c r="F17" s="52">
        <v>145</v>
      </c>
      <c r="G17" s="52"/>
      <c r="H17" s="52"/>
      <c r="I17" s="52">
        <v>175</v>
      </c>
      <c r="J17" s="52">
        <v>215</v>
      </c>
      <c r="K17" s="52">
        <v>345</v>
      </c>
      <c r="L17" s="52">
        <v>215</v>
      </c>
      <c r="M17" s="52">
        <v>185</v>
      </c>
    </row>
    <row r="18" spans="1:13" ht="15.75" thickTop="1" x14ac:dyDescent="0.25"/>
    <row r="19" spans="1:13" x14ac:dyDescent="0.25">
      <c r="A19" s="61" t="s">
        <v>187</v>
      </c>
      <c r="B19" s="54">
        <f>AVERAGE(B4:B17)</f>
        <v>282.44444444444446</v>
      </c>
      <c r="C19" s="54">
        <f t="shared" ref="C19:M19" si="0">AVERAGE(C4:C17)</f>
        <v>349.4</v>
      </c>
      <c r="D19" s="54">
        <f t="shared" si="0"/>
        <v>365.83333333333331</v>
      </c>
      <c r="E19" s="54">
        <f t="shared" si="0"/>
        <v>169.92222222222222</v>
      </c>
      <c r="F19" s="54">
        <f t="shared" si="0"/>
        <v>165.8125</v>
      </c>
      <c r="G19" s="54">
        <f t="shared" si="0"/>
        <v>420</v>
      </c>
      <c r="H19" s="54">
        <f t="shared" si="0"/>
        <v>333.26249999999999</v>
      </c>
      <c r="I19" s="54">
        <f t="shared" si="0"/>
        <v>218.33333333333334</v>
      </c>
      <c r="J19" s="54">
        <f t="shared" si="0"/>
        <v>252.54166666666666</v>
      </c>
      <c r="K19" s="54">
        <f t="shared" si="0"/>
        <v>348.5</v>
      </c>
      <c r="L19" s="54">
        <f t="shared" si="0"/>
        <v>221.06000000000003</v>
      </c>
      <c r="M19" s="54">
        <f t="shared" si="0"/>
        <v>192</v>
      </c>
    </row>
    <row r="20" spans="1:13" x14ac:dyDescent="0.25">
      <c r="A20" s="61" t="s">
        <v>188</v>
      </c>
      <c r="B20" s="54">
        <f>STDEV(B4:B17)</f>
        <v>38.707593283201952</v>
      </c>
      <c r="C20" s="54">
        <f t="shared" ref="C20:M20" si="1">STDEV(C4:C17)</f>
        <v>36.211876504815379</v>
      </c>
      <c r="D20" s="54">
        <f t="shared" si="1"/>
        <v>53.362965253123519</v>
      </c>
      <c r="E20" s="54">
        <f t="shared" si="1"/>
        <v>39.002941484514331</v>
      </c>
      <c r="F20" s="54">
        <f t="shared" si="1"/>
        <v>26.484412531578968</v>
      </c>
      <c r="G20" s="62" t="e">
        <f t="shared" si="1"/>
        <v>#DIV/0!</v>
      </c>
      <c r="H20" s="54">
        <f t="shared" si="1"/>
        <v>34.81924498648084</v>
      </c>
      <c r="I20" s="54">
        <f t="shared" si="1"/>
        <v>62.516664445036803</v>
      </c>
      <c r="J20" s="54">
        <f t="shared" si="1"/>
        <v>26.813716243517518</v>
      </c>
      <c r="K20" s="54">
        <f t="shared" si="1"/>
        <v>35.199431813596085</v>
      </c>
      <c r="L20" s="54">
        <f t="shared" si="1"/>
        <v>41.080847118821509</v>
      </c>
      <c r="M20" s="54">
        <f t="shared" si="1"/>
        <v>48.249352327259274</v>
      </c>
    </row>
    <row r="21" spans="1:13" x14ac:dyDescent="0.25">
      <c r="A21" s="61" t="s">
        <v>189</v>
      </c>
      <c r="B21" s="54">
        <f>SUM(B19:B20)</f>
        <v>321.15203772764642</v>
      </c>
      <c r="C21" s="54">
        <f t="shared" ref="C21:M21" si="2">SUM(C19:C20)</f>
        <v>385.61187650481537</v>
      </c>
      <c r="D21" s="54">
        <f t="shared" si="2"/>
        <v>419.19629858645681</v>
      </c>
      <c r="E21" s="54">
        <f t="shared" si="2"/>
        <v>208.92516370673656</v>
      </c>
      <c r="F21" s="54">
        <f t="shared" si="2"/>
        <v>192.29691253157898</v>
      </c>
      <c r="G21" s="62" t="e">
        <f t="shared" si="2"/>
        <v>#DIV/0!</v>
      </c>
      <c r="H21" s="54">
        <f t="shared" si="2"/>
        <v>368.08174498648083</v>
      </c>
      <c r="I21" s="54">
        <f t="shared" si="2"/>
        <v>280.84999777837015</v>
      </c>
      <c r="J21" s="54">
        <f t="shared" si="2"/>
        <v>279.35538291018418</v>
      </c>
      <c r="K21" s="54">
        <f t="shared" si="2"/>
        <v>383.69943181359611</v>
      </c>
      <c r="L21" s="54">
        <f t="shared" si="2"/>
        <v>262.14084711882151</v>
      </c>
      <c r="M21" s="54">
        <f t="shared" si="2"/>
        <v>240.24935232725926</v>
      </c>
    </row>
    <row r="23" spans="1:13" x14ac:dyDescent="0.25">
      <c r="A23" s="85" t="s">
        <v>196</v>
      </c>
    </row>
    <row r="24" spans="1:13" x14ac:dyDescent="0.25">
      <c r="A24" s="56" t="s">
        <v>194</v>
      </c>
    </row>
    <row r="25" spans="1:13" x14ac:dyDescent="0.25">
      <c r="A25" s="57" t="s">
        <v>192</v>
      </c>
      <c r="B25" s="58" t="s">
        <v>193</v>
      </c>
    </row>
    <row r="26" spans="1:13" x14ac:dyDescent="0.25">
      <c r="A26" s="59" t="s">
        <v>190</v>
      </c>
      <c r="B26" s="60" t="s">
        <v>191</v>
      </c>
    </row>
  </sheetData>
  <mergeCells count="1">
    <mergeCell ref="B1:M1"/>
  </mergeCells>
  <conditionalFormatting pivot="1" sqref="B4:M17">
    <cfRule type="cellIs" dxfId="63" priority="4" operator="greaterThan">
      <formula>B$21</formula>
    </cfRule>
  </conditionalFormatting>
  <conditionalFormatting pivot="1" sqref="B4:M17">
    <cfRule type="cellIs" dxfId="62" priority="3" operator="between">
      <formula>B$19</formula>
      <formula>B$21</formula>
    </cfRule>
  </conditionalFormatting>
  <conditionalFormatting pivot="1" sqref="B4:M17">
    <cfRule type="cellIs" dxfId="61" priority="2" operator="lessThan">
      <formula>B$19</formula>
    </cfRule>
  </conditionalFormatting>
  <conditionalFormatting pivot="1" sqref="B4:M17">
    <cfRule type="containsBlanks" dxfId="60" priority="1">
      <formula>LEN(TRIM(B4))=0</formula>
    </cfRule>
  </conditionalFormatting>
  <hyperlinks>
    <hyperlink ref="A1" location="Summary!A1" display="Link to SUMMARY Worksheet" xr:uid="{7F972110-65BC-45C4-85F0-2137E2487E55}"/>
  </hyperlinks>
  <pageMargins left="0.7" right="0.7" top="0.75" bottom="0.75" header="0.3" footer="0.3"/>
  <headerFooter>
    <oddHeader>&amp;C&amp;"Calibri"&amp;12&amp;KFF0000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B9A78-3AE4-4DEA-8463-60DF0172BD7D}">
  <sheetPr>
    <tabColor theme="2" tint="-9.9978637043366805E-2"/>
  </sheetPr>
  <dimension ref="A1:F10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618</v>
      </c>
      <c r="C1" s="180"/>
      <c r="D1" s="180"/>
      <c r="E1" s="180"/>
      <c r="F1" s="180"/>
    </row>
    <row r="2" spans="1:6" ht="30.75" thickTop="1" x14ac:dyDescent="0.25">
      <c r="A2" s="96" t="s">
        <v>112</v>
      </c>
      <c r="B2" s="97" t="s">
        <v>0</v>
      </c>
      <c r="C2" s="96" t="s">
        <v>1</v>
      </c>
      <c r="D2" s="96" t="s">
        <v>2</v>
      </c>
      <c r="E2" s="97" t="s">
        <v>3</v>
      </c>
      <c r="F2" s="98" t="s">
        <v>4</v>
      </c>
    </row>
    <row r="3" spans="1:6" ht="28.5" x14ac:dyDescent="0.25">
      <c r="A3" s="4" t="s">
        <v>339</v>
      </c>
      <c r="B3" s="4" t="s">
        <v>301</v>
      </c>
      <c r="C3" s="4" t="s">
        <v>620</v>
      </c>
      <c r="D3" s="4" t="s">
        <v>18</v>
      </c>
      <c r="E3" s="5">
        <v>390</v>
      </c>
      <c r="F3" s="4"/>
    </row>
    <row r="4" spans="1:6" ht="28.5" x14ac:dyDescent="0.25">
      <c r="A4" s="11" t="s">
        <v>339</v>
      </c>
      <c r="B4" s="11" t="s">
        <v>301</v>
      </c>
      <c r="C4" s="11" t="s">
        <v>620</v>
      </c>
      <c r="D4" s="11" t="s">
        <v>42</v>
      </c>
      <c r="E4" s="86">
        <v>360</v>
      </c>
      <c r="F4" s="11"/>
    </row>
    <row r="5" spans="1:6" ht="28.5" x14ac:dyDescent="0.25">
      <c r="A5" s="4" t="s">
        <v>339</v>
      </c>
      <c r="B5" s="4" t="s">
        <v>5</v>
      </c>
      <c r="C5" s="4" t="s">
        <v>620</v>
      </c>
      <c r="D5" s="4" t="s">
        <v>7</v>
      </c>
      <c r="E5" s="5">
        <v>300</v>
      </c>
      <c r="F5" s="4" t="s">
        <v>623</v>
      </c>
    </row>
    <row r="6" spans="1:6" ht="28.5" x14ac:dyDescent="0.25">
      <c r="A6" s="11" t="s">
        <v>339</v>
      </c>
      <c r="B6" s="11" t="s">
        <v>5</v>
      </c>
      <c r="C6" s="11" t="s">
        <v>620</v>
      </c>
      <c r="D6" s="11" t="s">
        <v>10</v>
      </c>
      <c r="E6" s="86">
        <v>260</v>
      </c>
      <c r="F6" s="11" t="s">
        <v>624</v>
      </c>
    </row>
    <row r="7" spans="1:6" ht="28.5" x14ac:dyDescent="0.25">
      <c r="A7" s="4" t="s">
        <v>339</v>
      </c>
      <c r="B7" s="4" t="s">
        <v>621</v>
      </c>
      <c r="C7" s="4" t="s">
        <v>620</v>
      </c>
      <c r="D7" s="4" t="s">
        <v>7</v>
      </c>
      <c r="E7" s="5">
        <v>300</v>
      </c>
      <c r="F7" s="4"/>
    </row>
    <row r="8" spans="1:6" ht="28.5" x14ac:dyDescent="0.25">
      <c r="A8" s="11" t="s">
        <v>339</v>
      </c>
      <c r="B8" s="11" t="s">
        <v>622</v>
      </c>
      <c r="C8" s="11" t="s">
        <v>620</v>
      </c>
      <c r="D8" s="11" t="s">
        <v>10</v>
      </c>
      <c r="E8" s="86">
        <v>260</v>
      </c>
      <c r="F8" s="11"/>
    </row>
    <row r="9" spans="1:6" ht="28.5" x14ac:dyDescent="0.25">
      <c r="A9" s="4" t="s">
        <v>339</v>
      </c>
      <c r="B9" s="4" t="s">
        <v>301</v>
      </c>
      <c r="C9" s="4" t="s">
        <v>620</v>
      </c>
      <c r="D9" s="4" t="s">
        <v>25</v>
      </c>
      <c r="E9" s="5">
        <v>190</v>
      </c>
      <c r="F9" s="4"/>
    </row>
    <row r="10" spans="1:6" ht="28.5" x14ac:dyDescent="0.25">
      <c r="A10" s="11" t="s">
        <v>339</v>
      </c>
      <c r="B10" s="11" t="s">
        <v>301</v>
      </c>
      <c r="C10" s="11" t="s">
        <v>620</v>
      </c>
      <c r="D10" s="11" t="s">
        <v>12</v>
      </c>
      <c r="E10" s="86">
        <v>160</v>
      </c>
      <c r="F10" s="11"/>
    </row>
    <row r="11" spans="1:6" x14ac:dyDescent="0.25">
      <c r="A11" s="4" t="s">
        <v>339</v>
      </c>
      <c r="B11" s="4" t="s">
        <v>622</v>
      </c>
      <c r="C11" s="4" t="s">
        <v>547</v>
      </c>
      <c r="D11" s="4" t="s">
        <v>34</v>
      </c>
      <c r="E11" s="5">
        <v>230</v>
      </c>
      <c r="F11" s="4"/>
    </row>
    <row r="12" spans="1:6" x14ac:dyDescent="0.25">
      <c r="A12" s="11" t="s">
        <v>339</v>
      </c>
      <c r="B12" s="11" t="s">
        <v>301</v>
      </c>
      <c r="C12" s="11" t="s">
        <v>548</v>
      </c>
      <c r="D12" s="11" t="s">
        <v>13</v>
      </c>
      <c r="E12" s="86">
        <v>200</v>
      </c>
      <c r="F12" s="11"/>
    </row>
    <row r="13" spans="1:6" ht="15.75" thickBot="1" x14ac:dyDescent="0.3">
      <c r="A13" s="63" t="s">
        <v>339</v>
      </c>
      <c r="B13" s="63" t="s">
        <v>301</v>
      </c>
      <c r="C13" s="63" t="s">
        <v>549</v>
      </c>
      <c r="D13" s="63" t="s">
        <v>43</v>
      </c>
      <c r="E13" s="64">
        <v>180</v>
      </c>
      <c r="F13" s="63"/>
    </row>
    <row r="14" spans="1:6" ht="29.25" thickTop="1" x14ac:dyDescent="0.25">
      <c r="A14" s="10" t="s">
        <v>467</v>
      </c>
      <c r="B14" s="10" t="s">
        <v>331</v>
      </c>
      <c r="C14" s="10" t="s">
        <v>625</v>
      </c>
      <c r="D14" s="10" t="s">
        <v>18</v>
      </c>
      <c r="E14" s="88">
        <v>380</v>
      </c>
      <c r="F14" s="10"/>
    </row>
    <row r="15" spans="1:6" ht="28.5" x14ac:dyDescent="0.25">
      <c r="A15" s="4" t="s">
        <v>467</v>
      </c>
      <c r="B15" s="4" t="s">
        <v>331</v>
      </c>
      <c r="C15" s="4" t="s">
        <v>625</v>
      </c>
      <c r="D15" s="4" t="s">
        <v>21</v>
      </c>
      <c r="E15" s="5">
        <v>330</v>
      </c>
      <c r="F15" s="4"/>
    </row>
    <row r="16" spans="1:6" x14ac:dyDescent="0.25">
      <c r="A16" s="11" t="s">
        <v>467</v>
      </c>
      <c r="B16" s="11" t="s">
        <v>199</v>
      </c>
      <c r="C16" s="11" t="s">
        <v>626</v>
      </c>
      <c r="D16" s="11" t="s">
        <v>42</v>
      </c>
      <c r="E16" s="86">
        <v>280</v>
      </c>
      <c r="F16" s="11"/>
    </row>
    <row r="17" spans="1:6" ht="28.5" x14ac:dyDescent="0.25">
      <c r="A17" s="4" t="s">
        <v>467</v>
      </c>
      <c r="B17" s="4" t="s">
        <v>331</v>
      </c>
      <c r="C17" s="4" t="s">
        <v>625</v>
      </c>
      <c r="D17" s="4" t="s">
        <v>10</v>
      </c>
      <c r="E17" s="5">
        <v>225</v>
      </c>
      <c r="F17" s="4"/>
    </row>
    <row r="18" spans="1:6" ht="15.75" thickBot="1" x14ac:dyDescent="0.3">
      <c r="A18" s="12" t="s">
        <v>467</v>
      </c>
      <c r="B18" s="12" t="s">
        <v>199</v>
      </c>
      <c r="C18" s="12" t="s">
        <v>626</v>
      </c>
      <c r="D18" s="12" t="s">
        <v>13</v>
      </c>
      <c r="E18" s="87">
        <v>120</v>
      </c>
      <c r="F18" s="12"/>
    </row>
    <row r="19" spans="1:6" ht="72" thickTop="1" x14ac:dyDescent="0.25">
      <c r="A19" s="65" t="s">
        <v>44</v>
      </c>
      <c r="B19" s="65" t="s">
        <v>38</v>
      </c>
      <c r="C19" s="65" t="s">
        <v>619</v>
      </c>
      <c r="D19" s="65" t="s">
        <v>40</v>
      </c>
      <c r="E19" s="66">
        <v>420</v>
      </c>
      <c r="F19" s="65" t="s">
        <v>213</v>
      </c>
    </row>
    <row r="20" spans="1:6" ht="71.25" x14ac:dyDescent="0.25">
      <c r="A20" s="11" t="s">
        <v>44</v>
      </c>
      <c r="B20" s="11" t="s">
        <v>38</v>
      </c>
      <c r="C20" s="11" t="s">
        <v>619</v>
      </c>
      <c r="D20" s="11" t="s">
        <v>18</v>
      </c>
      <c r="E20" s="86">
        <v>420</v>
      </c>
      <c r="F20" s="11" t="s">
        <v>213</v>
      </c>
    </row>
    <row r="21" spans="1:6" ht="71.25" x14ac:dyDescent="0.25">
      <c r="A21" s="4" t="s">
        <v>44</v>
      </c>
      <c r="B21" s="4" t="s">
        <v>38</v>
      </c>
      <c r="C21" s="4" t="s">
        <v>619</v>
      </c>
      <c r="D21" s="4" t="s">
        <v>7</v>
      </c>
      <c r="E21" s="5">
        <v>375</v>
      </c>
      <c r="F21" s="4" t="s">
        <v>213</v>
      </c>
    </row>
    <row r="22" spans="1:6" ht="71.25" x14ac:dyDescent="0.25">
      <c r="A22" s="11" t="s">
        <v>44</v>
      </c>
      <c r="B22" s="11" t="s">
        <v>38</v>
      </c>
      <c r="C22" s="11" t="s">
        <v>619</v>
      </c>
      <c r="D22" s="11" t="s">
        <v>21</v>
      </c>
      <c r="E22" s="86">
        <v>375</v>
      </c>
      <c r="F22" s="11" t="s">
        <v>213</v>
      </c>
    </row>
    <row r="23" spans="1:6" ht="71.25" x14ac:dyDescent="0.25">
      <c r="A23" s="4" t="s">
        <v>44</v>
      </c>
      <c r="B23" s="4" t="s">
        <v>38</v>
      </c>
      <c r="C23" s="4" t="s">
        <v>619</v>
      </c>
      <c r="D23" s="4" t="s">
        <v>42</v>
      </c>
      <c r="E23" s="5">
        <v>340</v>
      </c>
      <c r="F23" s="4" t="s">
        <v>213</v>
      </c>
    </row>
    <row r="24" spans="1:6" ht="71.25" x14ac:dyDescent="0.25">
      <c r="A24" s="11" t="s">
        <v>44</v>
      </c>
      <c r="B24" s="11" t="s">
        <v>38</v>
      </c>
      <c r="C24" s="11" t="s">
        <v>619</v>
      </c>
      <c r="D24" s="11" t="s">
        <v>9</v>
      </c>
      <c r="E24" s="86">
        <v>340</v>
      </c>
      <c r="F24" s="11" t="s">
        <v>213</v>
      </c>
    </row>
    <row r="25" spans="1:6" ht="71.25" x14ac:dyDescent="0.25">
      <c r="A25" s="4" t="s">
        <v>44</v>
      </c>
      <c r="B25" s="4" t="s">
        <v>38</v>
      </c>
      <c r="C25" s="4" t="s">
        <v>619</v>
      </c>
      <c r="D25" s="4" t="s">
        <v>10</v>
      </c>
      <c r="E25" s="5">
        <v>290</v>
      </c>
      <c r="F25" s="4" t="s">
        <v>213</v>
      </c>
    </row>
    <row r="26" spans="1:6" ht="71.25" x14ac:dyDescent="0.25">
      <c r="A26" s="11" t="s">
        <v>44</v>
      </c>
      <c r="B26" s="11" t="s">
        <v>38</v>
      </c>
      <c r="C26" s="11" t="s">
        <v>619</v>
      </c>
      <c r="D26" s="11" t="s">
        <v>25</v>
      </c>
      <c r="E26" s="86">
        <v>290</v>
      </c>
      <c r="F26" s="11" t="s">
        <v>213</v>
      </c>
    </row>
    <row r="27" spans="1:6" ht="71.25" x14ac:dyDescent="0.25">
      <c r="A27" s="4" t="s">
        <v>44</v>
      </c>
      <c r="B27" s="4" t="s">
        <v>38</v>
      </c>
      <c r="C27" s="4" t="s">
        <v>619</v>
      </c>
      <c r="D27" s="4" t="s">
        <v>34</v>
      </c>
      <c r="E27" s="5">
        <v>230</v>
      </c>
      <c r="F27" s="4" t="s">
        <v>213</v>
      </c>
    </row>
    <row r="28" spans="1:6" ht="71.25" x14ac:dyDescent="0.25">
      <c r="A28" s="11" t="s">
        <v>44</v>
      </c>
      <c r="B28" s="11" t="s">
        <v>38</v>
      </c>
      <c r="C28" s="11" t="s">
        <v>619</v>
      </c>
      <c r="D28" s="11" t="s">
        <v>13</v>
      </c>
      <c r="E28" s="86">
        <v>250</v>
      </c>
      <c r="F28" s="11" t="s">
        <v>213</v>
      </c>
    </row>
    <row r="29" spans="1:6" ht="71.25" x14ac:dyDescent="0.25">
      <c r="A29" s="4" t="s">
        <v>44</v>
      </c>
      <c r="B29" s="4" t="s">
        <v>38</v>
      </c>
      <c r="C29" s="4" t="s">
        <v>619</v>
      </c>
      <c r="D29" s="4" t="s">
        <v>43</v>
      </c>
      <c r="E29" s="5">
        <v>200</v>
      </c>
      <c r="F29" s="4" t="s">
        <v>213</v>
      </c>
    </row>
    <row r="30" spans="1:6" ht="72" thickBot="1" x14ac:dyDescent="0.3">
      <c r="A30" s="12" t="s">
        <v>44</v>
      </c>
      <c r="B30" s="12" t="s">
        <v>38</v>
      </c>
      <c r="C30" s="12" t="s">
        <v>619</v>
      </c>
      <c r="D30" s="12" t="s">
        <v>12</v>
      </c>
      <c r="E30" s="87">
        <v>180</v>
      </c>
      <c r="F30" s="12" t="s">
        <v>213</v>
      </c>
    </row>
    <row r="31" spans="1:6" ht="15.75" thickTop="1" x14ac:dyDescent="0.25">
      <c r="A31" s="65" t="s">
        <v>61</v>
      </c>
      <c r="B31" s="65" t="s">
        <v>53</v>
      </c>
      <c r="C31" s="65" t="s">
        <v>127</v>
      </c>
      <c r="D31" s="65" t="s">
        <v>18</v>
      </c>
      <c r="E31" s="66">
        <v>385</v>
      </c>
      <c r="F31" s="65" t="s">
        <v>18</v>
      </c>
    </row>
    <row r="32" spans="1:6" x14ac:dyDescent="0.25">
      <c r="A32" s="11" t="s">
        <v>61</v>
      </c>
      <c r="B32" s="11" t="s">
        <v>53</v>
      </c>
      <c r="C32" s="11" t="s">
        <v>127</v>
      </c>
      <c r="D32" s="11" t="s">
        <v>42</v>
      </c>
      <c r="E32" s="86">
        <v>363</v>
      </c>
      <c r="F32" s="11" t="s">
        <v>54</v>
      </c>
    </row>
    <row r="33" spans="1:6" x14ac:dyDescent="0.25">
      <c r="A33" s="4" t="s">
        <v>61</v>
      </c>
      <c r="B33" s="4" t="s">
        <v>53</v>
      </c>
      <c r="C33" s="4" t="s">
        <v>127</v>
      </c>
      <c r="D33" s="4" t="s">
        <v>9</v>
      </c>
      <c r="E33" s="5">
        <v>341</v>
      </c>
      <c r="F33" s="4" t="s">
        <v>55</v>
      </c>
    </row>
    <row r="34" spans="1:6" x14ac:dyDescent="0.25">
      <c r="A34" s="11" t="s">
        <v>61</v>
      </c>
      <c r="B34" s="11" t="s">
        <v>53</v>
      </c>
      <c r="C34" s="11" t="s">
        <v>127</v>
      </c>
      <c r="D34" s="11" t="s">
        <v>34</v>
      </c>
      <c r="E34" s="86">
        <v>308</v>
      </c>
      <c r="F34" s="11" t="s">
        <v>56</v>
      </c>
    </row>
    <row r="35" spans="1:6" ht="28.5" x14ac:dyDescent="0.25">
      <c r="A35" s="4" t="s">
        <v>61</v>
      </c>
      <c r="B35" s="4" t="s">
        <v>53</v>
      </c>
      <c r="C35" s="4" t="s">
        <v>127</v>
      </c>
      <c r="D35" s="4" t="s">
        <v>10</v>
      </c>
      <c r="E35" s="5">
        <v>264</v>
      </c>
      <c r="F35" s="4" t="s">
        <v>57</v>
      </c>
    </row>
    <row r="36" spans="1:6" x14ac:dyDescent="0.25">
      <c r="A36" s="11" t="s">
        <v>61</v>
      </c>
      <c r="B36" s="11" t="s">
        <v>53</v>
      </c>
      <c r="C36" s="11" t="s">
        <v>127</v>
      </c>
      <c r="D36" s="11" t="s">
        <v>13</v>
      </c>
      <c r="E36" s="86">
        <v>231</v>
      </c>
      <c r="F36" s="11" t="s">
        <v>58</v>
      </c>
    </row>
    <row r="37" spans="1:6" x14ac:dyDescent="0.25">
      <c r="A37" s="4" t="s">
        <v>61</v>
      </c>
      <c r="B37" s="4" t="s">
        <v>53</v>
      </c>
      <c r="C37" s="4" t="s">
        <v>127</v>
      </c>
      <c r="D37" s="4" t="s">
        <v>13</v>
      </c>
      <c r="E37" s="5">
        <v>198</v>
      </c>
      <c r="F37" s="4" t="s">
        <v>59</v>
      </c>
    </row>
    <row r="38" spans="1:6" ht="15.75" thickBot="1" x14ac:dyDescent="0.3">
      <c r="A38" s="12" t="s">
        <v>61</v>
      </c>
      <c r="B38" s="12" t="s">
        <v>53</v>
      </c>
      <c r="C38" s="12" t="s">
        <v>127</v>
      </c>
      <c r="D38" s="12" t="s">
        <v>12</v>
      </c>
      <c r="E38" s="87">
        <v>187</v>
      </c>
      <c r="F38" s="12" t="s">
        <v>60</v>
      </c>
    </row>
    <row r="39" spans="1:6" ht="72.75" thickTop="1" thickBot="1" x14ac:dyDescent="0.3">
      <c r="A39" s="121" t="s">
        <v>645</v>
      </c>
      <c r="B39" s="121" t="s">
        <v>199</v>
      </c>
      <c r="C39" s="121" t="s">
        <v>647</v>
      </c>
      <c r="D39" s="121" t="s">
        <v>18</v>
      </c>
      <c r="E39" s="122">
        <v>363</v>
      </c>
      <c r="F39" s="121" t="s">
        <v>646</v>
      </c>
    </row>
    <row r="40" spans="1:6" ht="15.75" thickTop="1" x14ac:dyDescent="0.25">
      <c r="A40" s="10" t="s">
        <v>62</v>
      </c>
      <c r="B40" s="10" t="s">
        <v>5</v>
      </c>
      <c r="C40" s="10" t="s">
        <v>627</v>
      </c>
      <c r="D40" s="10" t="s">
        <v>42</v>
      </c>
      <c r="E40" s="88">
        <v>309.10000000000002</v>
      </c>
      <c r="F40" s="10"/>
    </row>
    <row r="41" spans="1:6" x14ac:dyDescent="0.25">
      <c r="A41" s="4" t="s">
        <v>62</v>
      </c>
      <c r="B41" s="4" t="s">
        <v>5</v>
      </c>
      <c r="C41" s="4" t="s">
        <v>627</v>
      </c>
      <c r="D41" s="4" t="s">
        <v>10</v>
      </c>
      <c r="E41" s="5">
        <v>236.5</v>
      </c>
      <c r="F41" s="4"/>
    </row>
    <row r="42" spans="1:6" x14ac:dyDescent="0.25">
      <c r="A42" s="11" t="s">
        <v>62</v>
      </c>
      <c r="B42" s="11" t="s">
        <v>5</v>
      </c>
      <c r="C42" s="11" t="s">
        <v>627</v>
      </c>
      <c r="D42" s="11" t="s">
        <v>13</v>
      </c>
      <c r="E42" s="86">
        <v>121</v>
      </c>
      <c r="F42" s="11"/>
    </row>
    <row r="43" spans="1:6" x14ac:dyDescent="0.25">
      <c r="A43" s="4" t="s">
        <v>62</v>
      </c>
      <c r="B43" s="4" t="s">
        <v>5</v>
      </c>
      <c r="C43" s="4" t="s">
        <v>627</v>
      </c>
      <c r="D43" s="4" t="s">
        <v>43</v>
      </c>
      <c r="E43" s="5">
        <v>85.8</v>
      </c>
      <c r="F43" s="4"/>
    </row>
    <row r="44" spans="1:6" ht="15.75" thickBot="1" x14ac:dyDescent="0.3">
      <c r="A44" s="12" t="s">
        <v>62</v>
      </c>
      <c r="B44" s="12" t="s">
        <v>5</v>
      </c>
      <c r="C44" s="12" t="s">
        <v>627</v>
      </c>
      <c r="D44" s="12" t="s">
        <v>34</v>
      </c>
      <c r="E44" s="87">
        <v>193.6</v>
      </c>
      <c r="F44" s="12"/>
    </row>
    <row r="45" spans="1:6" ht="72" thickTop="1" x14ac:dyDescent="0.25">
      <c r="A45" s="65" t="s">
        <v>82</v>
      </c>
      <c r="B45" s="65" t="s">
        <v>83</v>
      </c>
      <c r="C45" s="65" t="s">
        <v>627</v>
      </c>
      <c r="D45" s="65" t="s">
        <v>18</v>
      </c>
      <c r="E45" s="66">
        <v>286</v>
      </c>
      <c r="F45" s="65" t="s">
        <v>84</v>
      </c>
    </row>
    <row r="46" spans="1:6" ht="71.25" x14ac:dyDescent="0.25">
      <c r="A46" s="11" t="s">
        <v>82</v>
      </c>
      <c r="B46" s="11" t="s">
        <v>199</v>
      </c>
      <c r="C46" s="11" t="s">
        <v>627</v>
      </c>
      <c r="D46" s="11" t="s">
        <v>10</v>
      </c>
      <c r="E46" s="86">
        <v>242</v>
      </c>
      <c r="F46" s="11" t="s">
        <v>84</v>
      </c>
    </row>
    <row r="47" spans="1:6" ht="71.25" x14ac:dyDescent="0.25">
      <c r="A47" s="4" t="s">
        <v>82</v>
      </c>
      <c r="B47" s="4" t="s">
        <v>83</v>
      </c>
      <c r="C47" s="4" t="s">
        <v>627</v>
      </c>
      <c r="D47" s="4" t="s">
        <v>34</v>
      </c>
      <c r="E47" s="5">
        <v>187.00000000000003</v>
      </c>
      <c r="F47" s="4" t="s">
        <v>84</v>
      </c>
    </row>
    <row r="48" spans="1:6" ht="71.25" x14ac:dyDescent="0.25">
      <c r="A48" s="11" t="s">
        <v>82</v>
      </c>
      <c r="B48" s="11" t="s">
        <v>199</v>
      </c>
      <c r="C48" s="11" t="s">
        <v>627</v>
      </c>
      <c r="D48" s="11" t="s">
        <v>43</v>
      </c>
      <c r="E48" s="86">
        <v>176</v>
      </c>
      <c r="F48" s="11" t="s">
        <v>84</v>
      </c>
    </row>
    <row r="49" spans="1:6" ht="72" thickBot="1" x14ac:dyDescent="0.3">
      <c r="A49" s="63" t="s">
        <v>82</v>
      </c>
      <c r="B49" s="63" t="s">
        <v>199</v>
      </c>
      <c r="C49" s="63" t="s">
        <v>627</v>
      </c>
      <c r="D49" s="63" t="s">
        <v>12</v>
      </c>
      <c r="E49" s="64">
        <v>154</v>
      </c>
      <c r="F49" s="63" t="s">
        <v>84</v>
      </c>
    </row>
    <row r="50" spans="1:6" ht="15.75" thickTop="1" x14ac:dyDescent="0.25">
      <c r="A50" s="10" t="s">
        <v>482</v>
      </c>
      <c r="B50" s="10" t="s">
        <v>63</v>
      </c>
      <c r="C50" s="10" t="s">
        <v>127</v>
      </c>
      <c r="D50" s="10" t="s">
        <v>42</v>
      </c>
      <c r="E50" s="88">
        <v>385</v>
      </c>
      <c r="F50" s="10" t="s">
        <v>648</v>
      </c>
    </row>
    <row r="51" spans="1:6" x14ac:dyDescent="0.25">
      <c r="A51" s="4" t="s">
        <v>482</v>
      </c>
      <c r="B51" s="4" t="s">
        <v>471</v>
      </c>
      <c r="C51" s="4" t="s">
        <v>127</v>
      </c>
      <c r="D51" s="4" t="s">
        <v>42</v>
      </c>
      <c r="E51" s="5">
        <v>385</v>
      </c>
      <c r="F51" s="4" t="s">
        <v>649</v>
      </c>
    </row>
    <row r="52" spans="1:6" x14ac:dyDescent="0.25">
      <c r="A52" s="11" t="s">
        <v>482</v>
      </c>
      <c r="B52" s="11" t="s">
        <v>471</v>
      </c>
      <c r="C52" s="11" t="s">
        <v>127</v>
      </c>
      <c r="D52" s="11" t="s">
        <v>10</v>
      </c>
      <c r="E52" s="86">
        <v>297</v>
      </c>
      <c r="F52" s="11" t="s">
        <v>650</v>
      </c>
    </row>
    <row r="53" spans="1:6" x14ac:dyDescent="0.25">
      <c r="A53" s="4" t="s">
        <v>482</v>
      </c>
      <c r="B53" s="4" t="s">
        <v>63</v>
      </c>
      <c r="C53" s="4" t="s">
        <v>127</v>
      </c>
      <c r="D53" s="4" t="s">
        <v>9</v>
      </c>
      <c r="E53" s="5">
        <v>264</v>
      </c>
      <c r="F53" s="4" t="s">
        <v>651</v>
      </c>
    </row>
    <row r="54" spans="1:6" x14ac:dyDescent="0.25">
      <c r="A54" s="11" t="s">
        <v>482</v>
      </c>
      <c r="B54" s="11" t="s">
        <v>63</v>
      </c>
      <c r="C54" s="11" t="s">
        <v>127</v>
      </c>
      <c r="D54" s="11" t="s">
        <v>9</v>
      </c>
      <c r="E54" s="86">
        <v>264</v>
      </c>
      <c r="F54" s="11" t="s">
        <v>652</v>
      </c>
    </row>
    <row r="55" spans="1:6" x14ac:dyDescent="0.25">
      <c r="A55" s="4" t="s">
        <v>482</v>
      </c>
      <c r="B55" s="4" t="s">
        <v>292</v>
      </c>
      <c r="C55" s="4" t="s">
        <v>127</v>
      </c>
      <c r="D55" s="4" t="s">
        <v>9</v>
      </c>
      <c r="E55" s="5">
        <v>264</v>
      </c>
      <c r="F55" s="4" t="s">
        <v>653</v>
      </c>
    </row>
    <row r="56" spans="1:6" x14ac:dyDescent="0.25">
      <c r="A56" s="11" t="s">
        <v>482</v>
      </c>
      <c r="B56" s="11" t="s">
        <v>89</v>
      </c>
      <c r="C56" s="11" t="s">
        <v>127</v>
      </c>
      <c r="D56" s="11" t="s">
        <v>9</v>
      </c>
      <c r="E56" s="86">
        <v>264</v>
      </c>
      <c r="F56" s="11" t="s">
        <v>654</v>
      </c>
    </row>
    <row r="57" spans="1:6" x14ac:dyDescent="0.25">
      <c r="A57" s="4" t="s">
        <v>482</v>
      </c>
      <c r="B57" s="4" t="s">
        <v>63</v>
      </c>
      <c r="C57" s="4" t="s">
        <v>127</v>
      </c>
      <c r="D57" s="4" t="s">
        <v>10</v>
      </c>
      <c r="E57" s="5">
        <v>242</v>
      </c>
      <c r="F57" s="4" t="s">
        <v>476</v>
      </c>
    </row>
    <row r="58" spans="1:6" x14ac:dyDescent="0.25">
      <c r="A58" s="11" t="s">
        <v>482</v>
      </c>
      <c r="B58" s="11" t="s">
        <v>471</v>
      </c>
      <c r="C58" s="11" t="s">
        <v>127</v>
      </c>
      <c r="D58" s="11" t="s">
        <v>34</v>
      </c>
      <c r="E58" s="86">
        <v>198</v>
      </c>
      <c r="F58" s="11" t="s">
        <v>655</v>
      </c>
    </row>
    <row r="59" spans="1:6" x14ac:dyDescent="0.25">
      <c r="A59" s="4" t="s">
        <v>482</v>
      </c>
      <c r="B59" s="4" t="s">
        <v>471</v>
      </c>
      <c r="C59" s="4" t="s">
        <v>127</v>
      </c>
      <c r="D59" s="4" t="s">
        <v>12</v>
      </c>
      <c r="E59" s="5">
        <v>154</v>
      </c>
      <c r="F59" s="4" t="s">
        <v>656</v>
      </c>
    </row>
    <row r="60" spans="1:6" ht="15.75" thickBot="1" x14ac:dyDescent="0.3">
      <c r="A60" s="12" t="s">
        <v>482</v>
      </c>
      <c r="B60" s="12" t="s">
        <v>63</v>
      </c>
      <c r="C60" s="12" t="s">
        <v>473</v>
      </c>
      <c r="D60" s="12" t="s">
        <v>43</v>
      </c>
      <c r="E60" s="87">
        <v>187</v>
      </c>
      <c r="F60" s="12" t="s">
        <v>657</v>
      </c>
    </row>
    <row r="61" spans="1:6" ht="29.25" thickTop="1" x14ac:dyDescent="0.25">
      <c r="A61" s="65" t="s">
        <v>453</v>
      </c>
      <c r="B61" s="65" t="s">
        <v>384</v>
      </c>
      <c r="C61" s="65" t="s">
        <v>627</v>
      </c>
      <c r="D61" s="65" t="s">
        <v>18</v>
      </c>
      <c r="E61" s="66">
        <v>396</v>
      </c>
      <c r="F61" s="65" t="s">
        <v>452</v>
      </c>
    </row>
    <row r="62" spans="1:6" x14ac:dyDescent="0.25">
      <c r="A62" s="11" t="s">
        <v>453</v>
      </c>
      <c r="B62" s="11" t="s">
        <v>384</v>
      </c>
      <c r="C62" s="11" t="s">
        <v>627</v>
      </c>
      <c r="D62" s="11" t="s">
        <v>21</v>
      </c>
      <c r="E62" s="86">
        <v>396</v>
      </c>
      <c r="F62" s="11"/>
    </row>
    <row r="63" spans="1:6" x14ac:dyDescent="0.25">
      <c r="A63" s="4" t="s">
        <v>453</v>
      </c>
      <c r="B63" s="4" t="s">
        <v>384</v>
      </c>
      <c r="C63" s="4" t="s">
        <v>627</v>
      </c>
      <c r="D63" s="4" t="s">
        <v>9</v>
      </c>
      <c r="E63" s="5">
        <v>297</v>
      </c>
      <c r="F63" s="4"/>
    </row>
    <row r="64" spans="1:6" x14ac:dyDescent="0.25">
      <c r="A64" s="11" t="s">
        <v>453</v>
      </c>
      <c r="B64" s="11" t="s">
        <v>384</v>
      </c>
      <c r="C64" s="11" t="s">
        <v>627</v>
      </c>
      <c r="D64" s="11" t="s">
        <v>10</v>
      </c>
      <c r="E64" s="86">
        <v>264</v>
      </c>
      <c r="F64" s="11"/>
    </row>
    <row r="65" spans="1:6" x14ac:dyDescent="0.25">
      <c r="A65" s="4" t="s">
        <v>453</v>
      </c>
      <c r="B65" s="4" t="s">
        <v>384</v>
      </c>
      <c r="C65" s="4" t="s">
        <v>627</v>
      </c>
      <c r="D65" s="4" t="s">
        <v>34</v>
      </c>
      <c r="E65" s="5">
        <v>220</v>
      </c>
      <c r="F65" s="4"/>
    </row>
    <row r="66" spans="1:6" x14ac:dyDescent="0.25">
      <c r="A66" s="11" t="s">
        <v>453</v>
      </c>
      <c r="B66" s="11" t="s">
        <v>384</v>
      </c>
      <c r="C66" s="11" t="s">
        <v>627</v>
      </c>
      <c r="D66" s="11" t="s">
        <v>12</v>
      </c>
      <c r="E66" s="86">
        <v>214.5</v>
      </c>
      <c r="F66" s="11"/>
    </row>
    <row r="67" spans="1:6" ht="15.75" thickBot="1" x14ac:dyDescent="0.3">
      <c r="A67" s="63" t="s">
        <v>453</v>
      </c>
      <c r="B67" s="63" t="s">
        <v>384</v>
      </c>
      <c r="C67" s="63" t="s">
        <v>627</v>
      </c>
      <c r="D67" s="63" t="s">
        <v>43</v>
      </c>
      <c r="E67" s="64">
        <v>225.5</v>
      </c>
      <c r="F67" s="63"/>
    </row>
    <row r="68" spans="1:6" ht="15.75" thickTop="1" x14ac:dyDescent="0.25">
      <c r="A68" s="10" t="s">
        <v>489</v>
      </c>
      <c r="B68" s="10" t="s">
        <v>63</v>
      </c>
      <c r="C68" s="10" t="s">
        <v>637</v>
      </c>
      <c r="D68" s="10" t="s">
        <v>10</v>
      </c>
      <c r="E68" s="88">
        <v>275</v>
      </c>
      <c r="F68" s="10" t="s">
        <v>640</v>
      </c>
    </row>
    <row r="69" spans="1:6" x14ac:dyDescent="0.25">
      <c r="A69" s="4" t="s">
        <v>489</v>
      </c>
      <c r="B69" s="4" t="s">
        <v>63</v>
      </c>
      <c r="C69" s="4" t="s">
        <v>638</v>
      </c>
      <c r="D69" s="4" t="s">
        <v>13</v>
      </c>
      <c r="E69" s="5">
        <v>220.00000000000003</v>
      </c>
      <c r="F69" s="4" t="s">
        <v>641</v>
      </c>
    </row>
    <row r="70" spans="1:6" x14ac:dyDescent="0.25">
      <c r="A70" s="11" t="s">
        <v>489</v>
      </c>
      <c r="B70" s="11" t="s">
        <v>63</v>
      </c>
      <c r="C70" s="11" t="s">
        <v>639</v>
      </c>
      <c r="D70" s="11" t="s">
        <v>9</v>
      </c>
      <c r="E70" s="86">
        <v>285</v>
      </c>
      <c r="F70" s="11" t="s">
        <v>642</v>
      </c>
    </row>
    <row r="71" spans="1:6" x14ac:dyDescent="0.25">
      <c r="A71" s="4" t="s">
        <v>489</v>
      </c>
      <c r="B71" s="4" t="s">
        <v>292</v>
      </c>
      <c r="C71" s="4" t="s">
        <v>639</v>
      </c>
      <c r="D71" s="4" t="s">
        <v>18</v>
      </c>
      <c r="E71" s="5">
        <v>383</v>
      </c>
      <c r="F71" s="4" t="s">
        <v>643</v>
      </c>
    </row>
    <row r="72" spans="1:6" ht="15.75" thickBot="1" x14ac:dyDescent="0.3">
      <c r="A72" s="12" t="s">
        <v>489</v>
      </c>
      <c r="B72" s="12" t="s">
        <v>63</v>
      </c>
      <c r="C72" s="12" t="s">
        <v>639</v>
      </c>
      <c r="D72" s="12" t="s">
        <v>42</v>
      </c>
      <c r="E72" s="87">
        <v>310</v>
      </c>
      <c r="F72" s="12" t="s">
        <v>644</v>
      </c>
    </row>
    <row r="73" spans="1:6" ht="29.25" thickTop="1" x14ac:dyDescent="0.25">
      <c r="A73" s="65" t="s">
        <v>615</v>
      </c>
      <c r="B73" s="65" t="s">
        <v>199</v>
      </c>
      <c r="C73" s="65" t="s">
        <v>630</v>
      </c>
      <c r="D73" s="65" t="s">
        <v>18</v>
      </c>
      <c r="E73" s="66">
        <v>275</v>
      </c>
      <c r="F73" s="65" t="s">
        <v>631</v>
      </c>
    </row>
    <row r="74" spans="1:6" ht="28.5" x14ac:dyDescent="0.25">
      <c r="A74" s="11" t="s">
        <v>615</v>
      </c>
      <c r="B74" s="11" t="s">
        <v>199</v>
      </c>
      <c r="C74" s="11" t="s">
        <v>630</v>
      </c>
      <c r="D74" s="11" t="s">
        <v>18</v>
      </c>
      <c r="E74" s="86">
        <v>275</v>
      </c>
      <c r="F74" s="11" t="s">
        <v>632</v>
      </c>
    </row>
    <row r="75" spans="1:6" ht="28.5" x14ac:dyDescent="0.25">
      <c r="A75" s="4" t="s">
        <v>615</v>
      </c>
      <c r="B75" s="4" t="s">
        <v>199</v>
      </c>
      <c r="C75" s="4" t="s">
        <v>630</v>
      </c>
      <c r="D75" s="4" t="s">
        <v>9</v>
      </c>
      <c r="E75" s="5">
        <v>242</v>
      </c>
      <c r="F75" s="4" t="s">
        <v>633</v>
      </c>
    </row>
    <row r="76" spans="1:6" ht="28.5" x14ac:dyDescent="0.25">
      <c r="A76" s="11" t="s">
        <v>615</v>
      </c>
      <c r="B76" s="11" t="s">
        <v>199</v>
      </c>
      <c r="C76" s="11" t="s">
        <v>630</v>
      </c>
      <c r="D76" s="11" t="s">
        <v>9</v>
      </c>
      <c r="E76" s="86">
        <v>242</v>
      </c>
      <c r="F76" s="11" t="s">
        <v>634</v>
      </c>
    </row>
    <row r="77" spans="1:6" ht="28.5" x14ac:dyDescent="0.25">
      <c r="A77" s="4" t="s">
        <v>615</v>
      </c>
      <c r="B77" s="4" t="s">
        <v>199</v>
      </c>
      <c r="C77" s="4" t="s">
        <v>630</v>
      </c>
      <c r="D77" s="4" t="s">
        <v>10</v>
      </c>
      <c r="E77" s="5">
        <v>220</v>
      </c>
      <c r="F77" s="4" t="s">
        <v>635</v>
      </c>
    </row>
    <row r="78" spans="1:6" ht="29.25" thickBot="1" x14ac:dyDescent="0.3">
      <c r="A78" s="12" t="s">
        <v>615</v>
      </c>
      <c r="B78" s="12" t="s">
        <v>199</v>
      </c>
      <c r="C78" s="12" t="s">
        <v>630</v>
      </c>
      <c r="D78" s="12" t="s">
        <v>43</v>
      </c>
      <c r="E78" s="87">
        <v>165</v>
      </c>
      <c r="F78" s="12" t="s">
        <v>636</v>
      </c>
    </row>
    <row r="79" spans="1:6" ht="15.75" thickTop="1" x14ac:dyDescent="0.25">
      <c r="A79" s="65" t="s">
        <v>493</v>
      </c>
      <c r="B79" s="65" t="s">
        <v>5</v>
      </c>
      <c r="C79" s="65" t="s">
        <v>127</v>
      </c>
      <c r="D79" s="65" t="s">
        <v>18</v>
      </c>
      <c r="E79" s="66">
        <v>286</v>
      </c>
      <c r="F79" s="65" t="s">
        <v>600</v>
      </c>
    </row>
    <row r="80" spans="1:6" x14ac:dyDescent="0.25">
      <c r="A80" s="11" t="s">
        <v>493</v>
      </c>
      <c r="B80" s="11" t="s">
        <v>5</v>
      </c>
      <c r="C80" s="11" t="s">
        <v>127</v>
      </c>
      <c r="D80" s="11" t="s">
        <v>9</v>
      </c>
      <c r="E80" s="86">
        <v>242</v>
      </c>
      <c r="F80" s="11" t="s">
        <v>601</v>
      </c>
    </row>
    <row r="81" spans="1:6" x14ac:dyDescent="0.25">
      <c r="A81" s="4" t="s">
        <v>493</v>
      </c>
      <c r="B81" s="4" t="s">
        <v>5</v>
      </c>
      <c r="C81" s="4" t="s">
        <v>127</v>
      </c>
      <c r="D81" s="4" t="s">
        <v>34</v>
      </c>
      <c r="E81" s="5">
        <v>165</v>
      </c>
      <c r="F81" s="4" t="s">
        <v>628</v>
      </c>
    </row>
    <row r="82" spans="1:6" ht="15.75" thickBot="1" x14ac:dyDescent="0.3">
      <c r="A82" s="12" t="s">
        <v>493</v>
      </c>
      <c r="B82" s="12" t="s">
        <v>5</v>
      </c>
      <c r="C82" s="12" t="s">
        <v>127</v>
      </c>
      <c r="D82" s="12" t="s">
        <v>9</v>
      </c>
      <c r="E82" s="87">
        <v>242</v>
      </c>
      <c r="F82" s="12" t="s">
        <v>629</v>
      </c>
    </row>
    <row r="83" spans="1:6" ht="15.75" thickTop="1" x14ac:dyDescent="0.25">
      <c r="A83" s="65" t="s">
        <v>68</v>
      </c>
      <c r="B83" s="65" t="s">
        <v>63</v>
      </c>
      <c r="C83" s="65" t="s">
        <v>127</v>
      </c>
      <c r="D83" s="65" t="s">
        <v>18</v>
      </c>
      <c r="E83" s="66">
        <v>396</v>
      </c>
      <c r="F83" s="65" t="s">
        <v>18</v>
      </c>
    </row>
    <row r="84" spans="1:6" ht="28.5" x14ac:dyDescent="0.25">
      <c r="A84" s="11" t="s">
        <v>68</v>
      </c>
      <c r="B84" s="11" t="s">
        <v>63</v>
      </c>
      <c r="C84" s="11" t="s">
        <v>127</v>
      </c>
      <c r="D84" s="11" t="s">
        <v>7</v>
      </c>
      <c r="E84" s="86">
        <v>374</v>
      </c>
      <c r="F84" s="11" t="s">
        <v>64</v>
      </c>
    </row>
    <row r="85" spans="1:6" x14ac:dyDescent="0.25">
      <c r="A85" s="4" t="s">
        <v>68</v>
      </c>
      <c r="B85" s="4" t="s">
        <v>63</v>
      </c>
      <c r="C85" s="4" t="s">
        <v>127</v>
      </c>
      <c r="D85" s="4" t="s">
        <v>21</v>
      </c>
      <c r="E85" s="5">
        <v>341</v>
      </c>
      <c r="F85" s="4" t="s">
        <v>21</v>
      </c>
    </row>
    <row r="86" spans="1:6" x14ac:dyDescent="0.25">
      <c r="A86" s="11" t="s">
        <v>68</v>
      </c>
      <c r="B86" s="11" t="s">
        <v>63</v>
      </c>
      <c r="C86" s="11" t="s">
        <v>127</v>
      </c>
      <c r="D86" s="11" t="s">
        <v>42</v>
      </c>
      <c r="E86" s="86">
        <v>319</v>
      </c>
      <c r="F86" s="11" t="s">
        <v>42</v>
      </c>
    </row>
    <row r="87" spans="1:6" x14ac:dyDescent="0.25">
      <c r="A87" s="4" t="s">
        <v>68</v>
      </c>
      <c r="B87" s="4" t="s">
        <v>63</v>
      </c>
      <c r="C87" s="4" t="s">
        <v>127</v>
      </c>
      <c r="D87" s="4" t="s">
        <v>9</v>
      </c>
      <c r="E87" s="5">
        <v>286</v>
      </c>
      <c r="F87" s="4" t="s">
        <v>9</v>
      </c>
    </row>
    <row r="88" spans="1:6" ht="28.5" x14ac:dyDescent="0.25">
      <c r="A88" s="11" t="s">
        <v>68</v>
      </c>
      <c r="B88" s="11" t="s">
        <v>63</v>
      </c>
      <c r="C88" s="11" t="s">
        <v>127</v>
      </c>
      <c r="D88" s="11" t="s">
        <v>34</v>
      </c>
      <c r="E88" s="86">
        <v>264</v>
      </c>
      <c r="F88" s="11" t="s">
        <v>447</v>
      </c>
    </row>
    <row r="89" spans="1:6" ht="28.5" x14ac:dyDescent="0.25">
      <c r="A89" s="4" t="s">
        <v>68</v>
      </c>
      <c r="B89" s="4" t="s">
        <v>63</v>
      </c>
      <c r="C89" s="4" t="s">
        <v>127</v>
      </c>
      <c r="D89" s="4" t="s">
        <v>10</v>
      </c>
      <c r="E89" s="5">
        <v>242</v>
      </c>
      <c r="F89" s="4" t="s">
        <v>448</v>
      </c>
    </row>
    <row r="90" spans="1:6" x14ac:dyDescent="0.25">
      <c r="A90" s="11" t="s">
        <v>68</v>
      </c>
      <c r="B90" s="11" t="s">
        <v>63</v>
      </c>
      <c r="C90" s="11" t="s">
        <v>127</v>
      </c>
      <c r="D90" s="11" t="s">
        <v>13</v>
      </c>
      <c r="E90" s="86">
        <v>209</v>
      </c>
      <c r="F90" s="11" t="s">
        <v>67</v>
      </c>
    </row>
    <row r="91" spans="1:6" x14ac:dyDescent="0.25">
      <c r="A91" s="4" t="s">
        <v>68</v>
      </c>
      <c r="B91" s="4" t="s">
        <v>63</v>
      </c>
      <c r="C91" s="4" t="s">
        <v>127</v>
      </c>
      <c r="D91" s="4" t="s">
        <v>43</v>
      </c>
      <c r="E91" s="5">
        <v>165</v>
      </c>
      <c r="F91" s="4" t="s">
        <v>449</v>
      </c>
    </row>
    <row r="92" spans="1:6" ht="15.75" thickBot="1" x14ac:dyDescent="0.3">
      <c r="A92" s="12" t="s">
        <v>68</v>
      </c>
      <c r="B92" s="12" t="s">
        <v>63</v>
      </c>
      <c r="C92" s="12" t="s">
        <v>127</v>
      </c>
      <c r="D92" s="12" t="s">
        <v>12</v>
      </c>
      <c r="E92" s="87">
        <v>132</v>
      </c>
      <c r="F92" s="12" t="s">
        <v>12</v>
      </c>
    </row>
    <row r="93" spans="1:6" ht="15.75" thickTop="1" x14ac:dyDescent="0.25">
      <c r="A93" s="65" t="s">
        <v>257</v>
      </c>
      <c r="B93" s="65" t="s">
        <v>5</v>
      </c>
      <c r="C93" s="65" t="s">
        <v>627</v>
      </c>
      <c r="D93" s="65" t="s">
        <v>18</v>
      </c>
      <c r="E93" s="66">
        <v>430</v>
      </c>
      <c r="F93" s="65" t="s">
        <v>19</v>
      </c>
    </row>
    <row r="94" spans="1:6" x14ac:dyDescent="0.25">
      <c r="A94" s="11" t="s">
        <v>257</v>
      </c>
      <c r="B94" s="11" t="s">
        <v>5</v>
      </c>
      <c r="C94" s="11" t="s">
        <v>627</v>
      </c>
      <c r="D94" s="11" t="s">
        <v>7</v>
      </c>
      <c r="E94" s="86">
        <v>345</v>
      </c>
      <c r="F94" s="11" t="s">
        <v>20</v>
      </c>
    </row>
    <row r="95" spans="1:6" ht="42.75" x14ac:dyDescent="0.25">
      <c r="A95" s="4" t="s">
        <v>257</v>
      </c>
      <c r="B95" s="4" t="s">
        <v>5</v>
      </c>
      <c r="C95" s="4" t="s">
        <v>627</v>
      </c>
      <c r="D95" s="4" t="s">
        <v>21</v>
      </c>
      <c r="E95" s="5">
        <v>305</v>
      </c>
      <c r="F95" s="4" t="s">
        <v>22</v>
      </c>
    </row>
    <row r="96" spans="1:6" x14ac:dyDescent="0.25">
      <c r="A96" s="11" t="s">
        <v>257</v>
      </c>
      <c r="B96" s="11" t="s">
        <v>5</v>
      </c>
      <c r="C96" s="11" t="s">
        <v>627</v>
      </c>
      <c r="D96" s="11" t="s">
        <v>9</v>
      </c>
      <c r="E96" s="86">
        <v>245</v>
      </c>
      <c r="F96" s="11" t="s">
        <v>23</v>
      </c>
    </row>
    <row r="97" spans="1:6" x14ac:dyDescent="0.25">
      <c r="A97" s="4" t="s">
        <v>257</v>
      </c>
      <c r="B97" s="4" t="s">
        <v>5</v>
      </c>
      <c r="C97" s="4" t="s">
        <v>627</v>
      </c>
      <c r="D97" s="4" t="s">
        <v>10</v>
      </c>
      <c r="E97" s="5">
        <v>215</v>
      </c>
      <c r="F97" s="4" t="s">
        <v>24</v>
      </c>
    </row>
    <row r="98" spans="1:6" x14ac:dyDescent="0.25">
      <c r="A98" s="11" t="s">
        <v>257</v>
      </c>
      <c r="B98" s="11" t="s">
        <v>5</v>
      </c>
      <c r="C98" s="11" t="s">
        <v>627</v>
      </c>
      <c r="D98" s="11" t="s">
        <v>25</v>
      </c>
      <c r="E98" s="86">
        <v>175</v>
      </c>
      <c r="F98" s="11" t="s">
        <v>26</v>
      </c>
    </row>
    <row r="99" spans="1:6" x14ac:dyDescent="0.25">
      <c r="A99" s="4" t="s">
        <v>257</v>
      </c>
      <c r="B99" s="4" t="s">
        <v>5</v>
      </c>
      <c r="C99" s="4" t="s">
        <v>627</v>
      </c>
      <c r="D99" s="4" t="s">
        <v>12</v>
      </c>
      <c r="E99" s="5">
        <v>145</v>
      </c>
      <c r="F99" s="4" t="s">
        <v>27</v>
      </c>
    </row>
    <row r="100" spans="1:6" ht="42.75" x14ac:dyDescent="0.25">
      <c r="A100" s="11" t="s">
        <v>257</v>
      </c>
      <c r="B100" s="11" t="s">
        <v>5</v>
      </c>
      <c r="C100" s="11" t="s">
        <v>627</v>
      </c>
      <c r="D100" s="11" t="s">
        <v>34</v>
      </c>
      <c r="E100" s="86">
        <v>215</v>
      </c>
      <c r="F100" s="11" t="s">
        <v>254</v>
      </c>
    </row>
    <row r="101" spans="1:6" ht="28.5" x14ac:dyDescent="0.25">
      <c r="A101" s="4" t="s">
        <v>257</v>
      </c>
      <c r="B101" s="4" t="s">
        <v>5</v>
      </c>
      <c r="C101" s="4" t="s">
        <v>627</v>
      </c>
      <c r="D101" s="4" t="s">
        <v>13</v>
      </c>
      <c r="E101" s="5">
        <v>185</v>
      </c>
      <c r="F101" s="4" t="s">
        <v>255</v>
      </c>
    </row>
    <row r="102" spans="1:6" ht="28.5" x14ac:dyDescent="0.25">
      <c r="A102" s="11" t="s">
        <v>257</v>
      </c>
      <c r="B102" s="11" t="s">
        <v>5</v>
      </c>
      <c r="C102" s="11" t="s">
        <v>627</v>
      </c>
      <c r="D102" s="11" t="s">
        <v>43</v>
      </c>
      <c r="E102" s="86">
        <v>145</v>
      </c>
      <c r="F102" s="11" t="s">
        <v>256</v>
      </c>
    </row>
    <row r="103" spans="1:6" ht="42.75" x14ac:dyDescent="0.25">
      <c r="A103" s="4" t="s">
        <v>257</v>
      </c>
      <c r="B103" s="4" t="s">
        <v>253</v>
      </c>
      <c r="C103" s="4" t="s">
        <v>627</v>
      </c>
      <c r="D103" s="4" t="s">
        <v>34</v>
      </c>
      <c r="E103" s="5">
        <v>110</v>
      </c>
      <c r="F103" s="4" t="s">
        <v>254</v>
      </c>
    </row>
    <row r="104" spans="1:6" ht="28.5" x14ac:dyDescent="0.25">
      <c r="A104" s="11" t="s">
        <v>257</v>
      </c>
      <c r="B104" s="11" t="s">
        <v>253</v>
      </c>
      <c r="C104" s="11" t="s">
        <v>627</v>
      </c>
      <c r="D104" s="11" t="s">
        <v>13</v>
      </c>
      <c r="E104" s="86">
        <v>95</v>
      </c>
      <c r="F104" s="11" t="s">
        <v>255</v>
      </c>
    </row>
    <row r="105" spans="1:6" ht="29.25" thickBot="1" x14ac:dyDescent="0.3">
      <c r="A105" s="63" t="s">
        <v>257</v>
      </c>
      <c r="B105" s="63" t="s">
        <v>253</v>
      </c>
      <c r="C105" s="63" t="s">
        <v>627</v>
      </c>
      <c r="D105" s="63" t="s">
        <v>43</v>
      </c>
      <c r="E105" s="64">
        <v>75</v>
      </c>
      <c r="F105" s="63" t="s">
        <v>256</v>
      </c>
    </row>
    <row r="106" spans="1:6" ht="15.75" thickTop="1" x14ac:dyDescent="0.25"/>
  </sheetData>
  <autoFilter ref="A2:F105" xr:uid="{C26B9A78-3AE4-4DEA-8463-60DF0172BD7D}">
    <sortState xmlns:xlrd2="http://schemas.microsoft.com/office/spreadsheetml/2017/richdata2" ref="A3:F105">
      <sortCondition ref="A2:A105"/>
    </sortState>
  </autoFilter>
  <mergeCells count="1">
    <mergeCell ref="B1:F1"/>
  </mergeCells>
  <dataValidations count="1">
    <dataValidation type="list" allowBlank="1" showInputMessage="1" showErrorMessage="1" prompt="Please select from the dropdown list." sqref="D3:D105" xr:uid="{3B6B3B58-4F5A-4AA4-AEA3-06556B3C850A}">
      <formula1>"Partner, Director, Senior Manager, Associate Director, Principal, Associate, Senior, Scientist, Specialist, Technician, Draftsperson, Graduate"</formula1>
    </dataValidation>
  </dataValidations>
  <hyperlinks>
    <hyperlink ref="A1" location="Summary!A1" display="Link to SUMMARY Worksheet" xr:uid="{DD42002B-9833-4451-915E-228D238C5C2F}"/>
  </hyperlinks>
  <pageMargins left="0.7" right="0.7" top="0.75" bottom="0.75" header="0.3" footer="0.3"/>
  <headerFooter>
    <oddHeader>&amp;C&amp;"Calibri"&amp;12&amp;KFF0000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9063-02B0-41B0-837E-B801767E8E01}">
  <sheetPr>
    <tabColor theme="9" tint="-0.249977111117893"/>
  </sheetPr>
  <dimension ref="A1:M30"/>
  <sheetViews>
    <sheetView showGridLines="0" workbookViewId="0">
      <selection activeCell="A2" sqref="A2"/>
    </sheetView>
  </sheetViews>
  <sheetFormatPr defaultRowHeight="15" x14ac:dyDescent="0.25"/>
  <cols>
    <col min="1" max="1" width="44.28515625" customWidth="1"/>
    <col min="2" max="13" width="14.5703125" customWidth="1"/>
    <col min="14" max="15" width="11.5703125" bestFit="1" customWidth="1"/>
  </cols>
  <sheetData>
    <row r="1" spans="1:13" ht="25.5" x14ac:dyDescent="0.5">
      <c r="A1" s="39" t="s">
        <v>195</v>
      </c>
      <c r="B1" s="178" t="s">
        <v>717</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3" ht="16.5" x14ac:dyDescent="0.3">
      <c r="A4" s="70" t="s">
        <v>703</v>
      </c>
      <c r="B4" s="71"/>
      <c r="C4" s="72"/>
      <c r="D4" s="72">
        <v>390</v>
      </c>
      <c r="E4" s="72">
        <v>180</v>
      </c>
      <c r="F4" s="72">
        <v>160</v>
      </c>
      <c r="G4" s="72"/>
      <c r="H4" s="72">
        <v>360</v>
      </c>
      <c r="I4" s="72">
        <v>190</v>
      </c>
      <c r="J4" s="72">
        <v>260</v>
      </c>
      <c r="K4" s="72">
        <v>300</v>
      </c>
      <c r="L4" s="72">
        <v>230</v>
      </c>
      <c r="M4" s="72">
        <v>200</v>
      </c>
    </row>
    <row r="5" spans="1:13" ht="16.5" x14ac:dyDescent="0.3">
      <c r="A5" s="84" t="s">
        <v>92</v>
      </c>
      <c r="B5" s="73"/>
      <c r="C5" s="46">
        <v>339.625</v>
      </c>
      <c r="D5" s="46">
        <v>370.97500000000002</v>
      </c>
      <c r="E5" s="46">
        <v>161.97499999999999</v>
      </c>
      <c r="F5" s="46">
        <v>156.75</v>
      </c>
      <c r="G5" s="46">
        <v>470.25</v>
      </c>
      <c r="H5" s="46">
        <v>266.47500000000002</v>
      </c>
      <c r="I5" s="46"/>
      <c r="J5" s="46">
        <v>219.45</v>
      </c>
      <c r="K5" s="46"/>
      <c r="L5" s="46">
        <v>256.02499999999998</v>
      </c>
      <c r="M5" s="46">
        <v>203.77500000000001</v>
      </c>
    </row>
    <row r="6" spans="1:13" ht="16.5" x14ac:dyDescent="0.3">
      <c r="A6" s="70" t="s">
        <v>668</v>
      </c>
      <c r="B6" s="73">
        <v>225</v>
      </c>
      <c r="C6" s="46">
        <v>245</v>
      </c>
      <c r="D6" s="46">
        <v>270</v>
      </c>
      <c r="E6" s="46">
        <v>150</v>
      </c>
      <c r="F6" s="46">
        <v>170</v>
      </c>
      <c r="G6" s="46"/>
      <c r="H6" s="46"/>
      <c r="I6" s="46"/>
      <c r="J6" s="46">
        <v>200</v>
      </c>
      <c r="K6" s="46"/>
      <c r="L6" s="46">
        <v>180</v>
      </c>
      <c r="M6" s="46">
        <v>150</v>
      </c>
    </row>
    <row r="7" spans="1:13" ht="16.5" x14ac:dyDescent="0.3">
      <c r="A7" s="84" t="s">
        <v>467</v>
      </c>
      <c r="B7" s="73"/>
      <c r="C7" s="46">
        <v>330</v>
      </c>
      <c r="D7" s="46">
        <v>380</v>
      </c>
      <c r="E7" s="46"/>
      <c r="F7" s="46">
        <v>120</v>
      </c>
      <c r="G7" s="46"/>
      <c r="H7" s="46">
        <v>280</v>
      </c>
      <c r="I7" s="46"/>
      <c r="J7" s="46">
        <v>225</v>
      </c>
      <c r="K7" s="46"/>
      <c r="L7" s="46"/>
      <c r="M7" s="46"/>
    </row>
    <row r="8" spans="1:13" ht="16.5" x14ac:dyDescent="0.3">
      <c r="A8" s="70" t="s">
        <v>44</v>
      </c>
      <c r="B8" s="73">
        <v>340</v>
      </c>
      <c r="C8" s="46">
        <v>375</v>
      </c>
      <c r="D8" s="46">
        <v>420</v>
      </c>
      <c r="E8" s="46">
        <v>200</v>
      </c>
      <c r="F8" s="46">
        <v>180</v>
      </c>
      <c r="G8" s="46">
        <v>420</v>
      </c>
      <c r="H8" s="46">
        <v>340</v>
      </c>
      <c r="I8" s="46">
        <v>290</v>
      </c>
      <c r="J8" s="46">
        <v>290</v>
      </c>
      <c r="K8" s="46">
        <v>375</v>
      </c>
      <c r="L8" s="46">
        <v>230</v>
      </c>
      <c r="M8" s="46">
        <v>250</v>
      </c>
    </row>
    <row r="9" spans="1:13" ht="16.5" x14ac:dyDescent="0.3">
      <c r="A9" s="84" t="s">
        <v>61</v>
      </c>
      <c r="B9" s="73">
        <v>341</v>
      </c>
      <c r="C9" s="46"/>
      <c r="D9" s="46">
        <v>385</v>
      </c>
      <c r="E9" s="46"/>
      <c r="F9" s="46">
        <v>187</v>
      </c>
      <c r="G9" s="46"/>
      <c r="H9" s="46">
        <v>363</v>
      </c>
      <c r="I9" s="46"/>
      <c r="J9" s="46">
        <v>264</v>
      </c>
      <c r="K9" s="46"/>
      <c r="L9" s="46">
        <v>308</v>
      </c>
      <c r="M9" s="46">
        <v>231</v>
      </c>
    </row>
    <row r="10" spans="1:13" ht="16.5" x14ac:dyDescent="0.3">
      <c r="A10" s="70" t="s">
        <v>704</v>
      </c>
      <c r="B10" s="73"/>
      <c r="C10" s="46"/>
      <c r="D10" s="46">
        <v>198</v>
      </c>
      <c r="E10" s="46"/>
      <c r="F10" s="46"/>
      <c r="G10" s="46"/>
      <c r="H10" s="46"/>
      <c r="I10" s="46"/>
      <c r="J10" s="46"/>
      <c r="K10" s="46"/>
      <c r="L10" s="46"/>
      <c r="M10" s="46"/>
    </row>
    <row r="11" spans="1:13" ht="16.5" x14ac:dyDescent="0.3">
      <c r="A11" s="84" t="s">
        <v>670</v>
      </c>
      <c r="B11" s="73">
        <v>242</v>
      </c>
      <c r="C11" s="46"/>
      <c r="D11" s="46">
        <v>302.5</v>
      </c>
      <c r="E11" s="46">
        <v>143</v>
      </c>
      <c r="F11" s="46">
        <v>121</v>
      </c>
      <c r="G11" s="46"/>
      <c r="H11" s="46"/>
      <c r="I11" s="46"/>
      <c r="J11" s="46">
        <v>214.5</v>
      </c>
      <c r="K11" s="46"/>
      <c r="L11" s="46">
        <v>176</v>
      </c>
      <c r="M11" s="46"/>
    </row>
    <row r="12" spans="1:13" ht="16.5" x14ac:dyDescent="0.3">
      <c r="A12" s="70" t="s">
        <v>62</v>
      </c>
      <c r="B12" s="73">
        <v>304.7</v>
      </c>
      <c r="C12" s="46"/>
      <c r="D12" s="46"/>
      <c r="E12" s="46"/>
      <c r="F12" s="46"/>
      <c r="G12" s="46"/>
      <c r="H12" s="46">
        <v>339.9</v>
      </c>
      <c r="I12" s="46"/>
      <c r="J12" s="46">
        <v>261.8</v>
      </c>
      <c r="K12" s="46"/>
      <c r="L12" s="46">
        <v>227.7</v>
      </c>
      <c r="M12" s="46">
        <v>236.5</v>
      </c>
    </row>
    <row r="13" spans="1:13" ht="16.5" x14ac:dyDescent="0.3">
      <c r="A13" s="84" t="s">
        <v>530</v>
      </c>
      <c r="B13" s="73"/>
      <c r="C13" s="46"/>
      <c r="D13" s="46"/>
      <c r="E13" s="46"/>
      <c r="F13" s="46"/>
      <c r="G13" s="46"/>
      <c r="H13" s="46">
        <v>264</v>
      </c>
      <c r="I13" s="46"/>
      <c r="J13" s="46">
        <v>187</v>
      </c>
      <c r="K13" s="46">
        <v>242</v>
      </c>
      <c r="L13" s="46"/>
      <c r="M13" s="46"/>
    </row>
    <row r="14" spans="1:13" ht="16.5" x14ac:dyDescent="0.3">
      <c r="A14" s="70" t="s">
        <v>82</v>
      </c>
      <c r="B14" s="73"/>
      <c r="C14" s="46"/>
      <c r="D14" s="46">
        <v>308</v>
      </c>
      <c r="E14" s="46">
        <v>176</v>
      </c>
      <c r="F14" s="46">
        <v>154</v>
      </c>
      <c r="G14" s="46"/>
      <c r="H14" s="46">
        <v>264</v>
      </c>
      <c r="I14" s="46"/>
      <c r="J14" s="46">
        <v>242.00000000000003</v>
      </c>
      <c r="K14" s="46"/>
      <c r="L14" s="46">
        <v>187.00000000000003</v>
      </c>
      <c r="M14" s="46"/>
    </row>
    <row r="15" spans="1:13" ht="16.5" x14ac:dyDescent="0.3">
      <c r="A15" s="84" t="s">
        <v>482</v>
      </c>
      <c r="B15" s="73">
        <v>264</v>
      </c>
      <c r="C15" s="46"/>
      <c r="D15" s="46">
        <v>528</v>
      </c>
      <c r="E15" s="46"/>
      <c r="F15" s="46">
        <v>154</v>
      </c>
      <c r="G15" s="46"/>
      <c r="H15" s="46">
        <v>385</v>
      </c>
      <c r="I15" s="46"/>
      <c r="J15" s="46">
        <v>297</v>
      </c>
      <c r="K15" s="46"/>
      <c r="L15" s="46">
        <v>198</v>
      </c>
      <c r="M15" s="46"/>
    </row>
    <row r="16" spans="1:13" ht="16.5" x14ac:dyDescent="0.3">
      <c r="A16" s="70" t="s">
        <v>453</v>
      </c>
      <c r="B16" s="73">
        <v>297</v>
      </c>
      <c r="C16" s="46">
        <v>396</v>
      </c>
      <c r="D16" s="46">
        <v>396</v>
      </c>
      <c r="E16" s="46">
        <v>225.5</v>
      </c>
      <c r="F16" s="46">
        <v>214.5</v>
      </c>
      <c r="G16" s="46"/>
      <c r="H16" s="46"/>
      <c r="I16" s="46"/>
      <c r="J16" s="46">
        <v>264</v>
      </c>
      <c r="K16" s="46"/>
      <c r="L16" s="46">
        <v>220</v>
      </c>
      <c r="M16" s="46"/>
    </row>
    <row r="17" spans="1:13" ht="16.5" x14ac:dyDescent="0.3">
      <c r="A17" s="84" t="s">
        <v>489</v>
      </c>
      <c r="B17" s="73">
        <v>285</v>
      </c>
      <c r="C17" s="46">
        <v>335</v>
      </c>
      <c r="D17" s="46"/>
      <c r="E17" s="46"/>
      <c r="F17" s="46"/>
      <c r="G17" s="46"/>
      <c r="H17" s="46">
        <v>310</v>
      </c>
      <c r="I17" s="46"/>
      <c r="J17" s="46">
        <v>275</v>
      </c>
      <c r="K17" s="46"/>
      <c r="L17" s="46"/>
      <c r="M17" s="46"/>
    </row>
    <row r="18" spans="1:13" ht="16.5" x14ac:dyDescent="0.3">
      <c r="A18" s="70" t="s">
        <v>493</v>
      </c>
      <c r="B18" s="73"/>
      <c r="C18" s="46"/>
      <c r="D18" s="46">
        <v>286</v>
      </c>
      <c r="E18" s="46"/>
      <c r="F18" s="46"/>
      <c r="G18" s="46"/>
      <c r="H18" s="46"/>
      <c r="I18" s="46"/>
      <c r="J18" s="46"/>
      <c r="K18" s="46"/>
      <c r="L18" s="46">
        <v>165</v>
      </c>
      <c r="M18" s="46"/>
    </row>
    <row r="19" spans="1:13" ht="16.5" x14ac:dyDescent="0.3">
      <c r="A19" s="84" t="s">
        <v>68</v>
      </c>
      <c r="B19" s="73">
        <v>286</v>
      </c>
      <c r="C19" s="46">
        <v>341</v>
      </c>
      <c r="D19" s="46">
        <v>396</v>
      </c>
      <c r="E19" s="46">
        <v>165</v>
      </c>
      <c r="F19" s="46">
        <v>132</v>
      </c>
      <c r="G19" s="46"/>
      <c r="H19" s="46">
        <v>319</v>
      </c>
      <c r="I19" s="46"/>
      <c r="J19" s="46">
        <v>242</v>
      </c>
      <c r="K19" s="46">
        <v>374</v>
      </c>
      <c r="L19" s="46">
        <v>264</v>
      </c>
      <c r="M19" s="46">
        <v>209</v>
      </c>
    </row>
    <row r="20" spans="1:13" ht="16.5" x14ac:dyDescent="0.3">
      <c r="A20" s="70" t="s">
        <v>664</v>
      </c>
      <c r="B20" s="73"/>
      <c r="C20" s="46"/>
      <c r="D20" s="46">
        <v>308</v>
      </c>
      <c r="E20" s="46">
        <v>203.5</v>
      </c>
      <c r="F20" s="46"/>
      <c r="G20" s="46"/>
      <c r="H20" s="46"/>
      <c r="I20" s="46"/>
      <c r="J20" s="46">
        <v>286</v>
      </c>
      <c r="K20" s="46"/>
      <c r="L20" s="46"/>
      <c r="M20" s="46"/>
    </row>
    <row r="21" spans="1:13" ht="17.25" thickBot="1" x14ac:dyDescent="0.35">
      <c r="A21" s="89" t="s">
        <v>661</v>
      </c>
      <c r="B21" s="75">
        <v>242</v>
      </c>
      <c r="C21" s="52"/>
      <c r="D21" s="52">
        <v>286</v>
      </c>
      <c r="E21" s="52">
        <v>154</v>
      </c>
      <c r="F21" s="52"/>
      <c r="G21" s="52"/>
      <c r="H21" s="52"/>
      <c r="I21" s="52"/>
      <c r="J21" s="52">
        <v>242</v>
      </c>
      <c r="K21" s="52"/>
      <c r="L21" s="52">
        <v>187</v>
      </c>
      <c r="M21" s="52"/>
    </row>
    <row r="22" spans="1:13" ht="15.75" thickTop="1" x14ac:dyDescent="0.25"/>
    <row r="23" spans="1:13" x14ac:dyDescent="0.25">
      <c r="A23" s="61" t="s">
        <v>187</v>
      </c>
      <c r="B23" s="54">
        <f>AVERAGE(B4:B21)</f>
        <v>282.66999999999996</v>
      </c>
      <c r="C23" s="54">
        <f t="shared" ref="C23:M23" si="0">AVERAGE(C4:C21)</f>
        <v>337.375</v>
      </c>
      <c r="D23" s="54">
        <f t="shared" si="0"/>
        <v>348.29833333333335</v>
      </c>
      <c r="E23" s="54">
        <f t="shared" si="0"/>
        <v>175.89749999999998</v>
      </c>
      <c r="F23" s="54">
        <f t="shared" si="0"/>
        <v>159.02272727272728</v>
      </c>
      <c r="G23" s="54">
        <f t="shared" si="0"/>
        <v>445.125</v>
      </c>
      <c r="H23" s="54">
        <f t="shared" si="0"/>
        <v>317.39772727272725</v>
      </c>
      <c r="I23" s="54">
        <f t="shared" si="0"/>
        <v>240</v>
      </c>
      <c r="J23" s="54">
        <f t="shared" si="0"/>
        <v>248.109375</v>
      </c>
      <c r="K23" s="54">
        <f t="shared" si="0"/>
        <v>322.75</v>
      </c>
      <c r="L23" s="54">
        <f t="shared" si="0"/>
        <v>217.59423076923079</v>
      </c>
      <c r="M23" s="54">
        <f t="shared" si="0"/>
        <v>211.46785714285716</v>
      </c>
    </row>
    <row r="24" spans="1:13" x14ac:dyDescent="0.25">
      <c r="A24" s="61" t="s">
        <v>188</v>
      </c>
      <c r="B24" s="54">
        <f>STDEV(B4:B21)</f>
        <v>39.970546100291976</v>
      </c>
      <c r="C24" s="54">
        <f t="shared" ref="C24:M24" si="1">STDEV(C4:C21)</f>
        <v>47.370712207016688</v>
      </c>
      <c r="D24" s="54">
        <f t="shared" si="1"/>
        <v>79.470464227433524</v>
      </c>
      <c r="E24" s="54">
        <f t="shared" si="1"/>
        <v>26.593849670135857</v>
      </c>
      <c r="F24" s="54">
        <f t="shared" si="1"/>
        <v>28.594242109525869</v>
      </c>
      <c r="G24" s="54">
        <f t="shared" si="1"/>
        <v>35.532115754624016</v>
      </c>
      <c r="H24" s="54">
        <f t="shared" si="1"/>
        <v>43.85595235333718</v>
      </c>
      <c r="I24" s="54">
        <f t="shared" si="1"/>
        <v>70.710678118654755</v>
      </c>
      <c r="J24" s="54">
        <f t="shared" si="1"/>
        <v>32.43825015189114</v>
      </c>
      <c r="K24" s="54">
        <f t="shared" si="1"/>
        <v>64.277393641414349</v>
      </c>
      <c r="L24" s="54">
        <f t="shared" si="1"/>
        <v>41.215743545708655</v>
      </c>
      <c r="M24" s="54">
        <f t="shared" si="1"/>
        <v>32.832703190714</v>
      </c>
    </row>
    <row r="25" spans="1:13" x14ac:dyDescent="0.25">
      <c r="A25" s="61" t="s">
        <v>189</v>
      </c>
      <c r="B25" s="54">
        <f>SUM(B23:B24)</f>
        <v>322.64054610029194</v>
      </c>
      <c r="C25" s="54">
        <f t="shared" ref="C25:M25" si="2">SUM(C23:C24)</f>
        <v>384.74571220701671</v>
      </c>
      <c r="D25" s="54">
        <f t="shared" si="2"/>
        <v>427.76879756076687</v>
      </c>
      <c r="E25" s="54">
        <f t="shared" si="2"/>
        <v>202.49134967013583</v>
      </c>
      <c r="F25" s="54">
        <f t="shared" si="2"/>
        <v>187.61696938225316</v>
      </c>
      <c r="G25" s="54">
        <f t="shared" si="2"/>
        <v>480.65711575462399</v>
      </c>
      <c r="H25" s="54">
        <f t="shared" si="2"/>
        <v>361.25367962606441</v>
      </c>
      <c r="I25" s="54">
        <f t="shared" si="2"/>
        <v>310.71067811865476</v>
      </c>
      <c r="J25" s="54">
        <f t="shared" si="2"/>
        <v>280.54762515189111</v>
      </c>
      <c r="K25" s="54">
        <f t="shared" si="2"/>
        <v>387.02739364141433</v>
      </c>
      <c r="L25" s="54">
        <f t="shared" si="2"/>
        <v>258.80997431493944</v>
      </c>
      <c r="M25" s="54">
        <f t="shared" si="2"/>
        <v>244.30056033357116</v>
      </c>
    </row>
    <row r="27" spans="1:13" x14ac:dyDescent="0.25">
      <c r="A27" s="85" t="s">
        <v>196</v>
      </c>
    </row>
    <row r="28" spans="1:13" x14ac:dyDescent="0.25">
      <c r="A28" s="56" t="s">
        <v>194</v>
      </c>
    </row>
    <row r="29" spans="1:13" x14ac:dyDescent="0.25">
      <c r="A29" s="57" t="s">
        <v>192</v>
      </c>
      <c r="B29" s="58" t="s">
        <v>193</v>
      </c>
    </row>
    <row r="30" spans="1:13" x14ac:dyDescent="0.25">
      <c r="A30" s="59" t="s">
        <v>190</v>
      </c>
      <c r="B30" s="60" t="s">
        <v>191</v>
      </c>
    </row>
  </sheetData>
  <mergeCells count="1">
    <mergeCell ref="B1:M1"/>
  </mergeCells>
  <conditionalFormatting pivot="1" sqref="B4:M21">
    <cfRule type="cellIs" dxfId="59" priority="4" operator="greaterThan">
      <formula>B$25</formula>
    </cfRule>
  </conditionalFormatting>
  <conditionalFormatting pivot="1" sqref="B4:M21">
    <cfRule type="cellIs" dxfId="58" priority="3" operator="between">
      <formula>B$23</formula>
      <formula>B$25</formula>
    </cfRule>
  </conditionalFormatting>
  <conditionalFormatting pivot="1" sqref="B4:M21">
    <cfRule type="cellIs" dxfId="57" priority="2" operator="lessThan">
      <formula>B$23</formula>
    </cfRule>
  </conditionalFormatting>
  <conditionalFormatting pivot="1" sqref="B4:M21">
    <cfRule type="containsBlanks" dxfId="56" priority="1">
      <formula>LEN(TRIM(B4))=0</formula>
    </cfRule>
  </conditionalFormatting>
  <hyperlinks>
    <hyperlink ref="A1" location="Summary!A1" display="Link to SUMMARY Worksheet" xr:uid="{7B2ECA03-DF7F-4177-91E8-8A9DD3D81847}"/>
  </hyperlinks>
  <pageMargins left="0.7" right="0.7" top="0.75" bottom="0.75" header="0.3" footer="0.3"/>
  <headerFooter>
    <oddHeader>&amp;C&amp;"Calibri"&amp;12&amp;KFF0000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7AF9-D04D-4D6F-AABA-0CA9D842FEBC}">
  <sheetPr>
    <tabColor theme="2" tint="-9.9978637043366805E-2"/>
  </sheetPr>
  <dimension ref="A1:F141"/>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659</v>
      </c>
      <c r="C1" s="180"/>
      <c r="D1" s="180"/>
      <c r="E1" s="180"/>
      <c r="F1" s="180"/>
    </row>
    <row r="2" spans="1:6" ht="30.75" thickTop="1" x14ac:dyDescent="0.25">
      <c r="A2" s="96" t="s">
        <v>112</v>
      </c>
      <c r="B2" s="97" t="s">
        <v>0</v>
      </c>
      <c r="C2" s="96" t="s">
        <v>1</v>
      </c>
      <c r="D2" s="96" t="s">
        <v>2</v>
      </c>
      <c r="E2" s="97" t="s">
        <v>3</v>
      </c>
      <c r="F2" s="98" t="s">
        <v>4</v>
      </c>
    </row>
    <row r="3" spans="1:6" ht="57" x14ac:dyDescent="0.25">
      <c r="A3" s="4" t="s">
        <v>703</v>
      </c>
      <c r="B3" s="4" t="s">
        <v>697</v>
      </c>
      <c r="C3" s="4" t="s">
        <v>698</v>
      </c>
      <c r="D3" s="4" t="s">
        <v>18</v>
      </c>
      <c r="E3" s="5">
        <v>390</v>
      </c>
      <c r="F3" s="4"/>
    </row>
    <row r="4" spans="1:6" ht="57" x14ac:dyDescent="0.25">
      <c r="A4" s="11" t="s">
        <v>703</v>
      </c>
      <c r="B4" s="11" t="s">
        <v>697</v>
      </c>
      <c r="C4" s="11" t="s">
        <v>698</v>
      </c>
      <c r="D4" s="11" t="s">
        <v>42</v>
      </c>
      <c r="E4" s="86">
        <v>360</v>
      </c>
      <c r="F4" s="11"/>
    </row>
    <row r="5" spans="1:6" ht="57" x14ac:dyDescent="0.25">
      <c r="A5" s="4" t="s">
        <v>703</v>
      </c>
      <c r="B5" s="4" t="s">
        <v>534</v>
      </c>
      <c r="C5" s="4" t="s">
        <v>698</v>
      </c>
      <c r="D5" s="4" t="s">
        <v>7</v>
      </c>
      <c r="E5" s="5">
        <v>300</v>
      </c>
      <c r="F5" s="4" t="s">
        <v>700</v>
      </c>
    </row>
    <row r="6" spans="1:6" ht="57" x14ac:dyDescent="0.25">
      <c r="A6" s="11" t="s">
        <v>703</v>
      </c>
      <c r="B6" s="11" t="s">
        <v>5</v>
      </c>
      <c r="C6" s="11" t="s">
        <v>698</v>
      </c>
      <c r="D6" s="11" t="s">
        <v>10</v>
      </c>
      <c r="E6" s="86">
        <v>260</v>
      </c>
      <c r="F6" s="11" t="s">
        <v>701</v>
      </c>
    </row>
    <row r="7" spans="1:6" ht="57" x14ac:dyDescent="0.25">
      <c r="A7" s="4" t="s">
        <v>703</v>
      </c>
      <c r="B7" s="4" t="s">
        <v>697</v>
      </c>
      <c r="C7" s="4" t="s">
        <v>698</v>
      </c>
      <c r="D7" s="4" t="s">
        <v>25</v>
      </c>
      <c r="E7" s="5">
        <v>190</v>
      </c>
      <c r="F7" s="4"/>
    </row>
    <row r="8" spans="1:6" ht="57" x14ac:dyDescent="0.25">
      <c r="A8" s="11" t="s">
        <v>703</v>
      </c>
      <c r="B8" s="11" t="s">
        <v>697</v>
      </c>
      <c r="C8" s="11" t="s">
        <v>698</v>
      </c>
      <c r="D8" s="11" t="s">
        <v>12</v>
      </c>
      <c r="E8" s="86">
        <v>160</v>
      </c>
      <c r="F8" s="11"/>
    </row>
    <row r="9" spans="1:6" x14ac:dyDescent="0.25">
      <c r="A9" s="4" t="s">
        <v>703</v>
      </c>
      <c r="B9" s="4" t="s">
        <v>697</v>
      </c>
      <c r="C9" s="4" t="s">
        <v>547</v>
      </c>
      <c r="D9" s="4" t="s">
        <v>34</v>
      </c>
      <c r="E9" s="5">
        <v>230</v>
      </c>
      <c r="F9" s="4" t="s">
        <v>702</v>
      </c>
    </row>
    <row r="10" spans="1:6" x14ac:dyDescent="0.25">
      <c r="A10" s="11" t="s">
        <v>703</v>
      </c>
      <c r="B10" s="11" t="s">
        <v>697</v>
      </c>
      <c r="C10" s="11" t="s">
        <v>548</v>
      </c>
      <c r="D10" s="11" t="s">
        <v>13</v>
      </c>
      <c r="E10" s="86">
        <v>200</v>
      </c>
      <c r="F10" s="11"/>
    </row>
    <row r="11" spans="1:6" ht="15.75" thickBot="1" x14ac:dyDescent="0.3">
      <c r="A11" s="63" t="s">
        <v>703</v>
      </c>
      <c r="B11" s="63" t="s">
        <v>699</v>
      </c>
      <c r="C11" s="63" t="s">
        <v>549</v>
      </c>
      <c r="D11" s="63" t="s">
        <v>43</v>
      </c>
      <c r="E11" s="64">
        <v>180</v>
      </c>
      <c r="F11" s="63"/>
    </row>
    <row r="12" spans="1:6" ht="15.75" thickTop="1" x14ac:dyDescent="0.25">
      <c r="A12" s="10" t="s">
        <v>92</v>
      </c>
      <c r="B12" s="10" t="s">
        <v>5</v>
      </c>
      <c r="C12" s="10" t="s">
        <v>128</v>
      </c>
      <c r="D12" s="10" t="s">
        <v>40</v>
      </c>
      <c r="E12" s="88">
        <v>470.25</v>
      </c>
      <c r="F12" s="10" t="s">
        <v>94</v>
      </c>
    </row>
    <row r="13" spans="1:6" x14ac:dyDescent="0.25">
      <c r="A13" s="4" t="s">
        <v>92</v>
      </c>
      <c r="B13" s="4" t="s">
        <v>5</v>
      </c>
      <c r="C13" s="4" t="s">
        <v>128</v>
      </c>
      <c r="D13" s="4" t="s">
        <v>18</v>
      </c>
      <c r="E13" s="5">
        <v>370.97500000000002</v>
      </c>
      <c r="F13" s="4" t="s">
        <v>95</v>
      </c>
    </row>
    <row r="14" spans="1:6" x14ac:dyDescent="0.25">
      <c r="A14" s="11" t="s">
        <v>92</v>
      </c>
      <c r="B14" s="11" t="s">
        <v>5</v>
      </c>
      <c r="C14" s="11" t="s">
        <v>128</v>
      </c>
      <c r="D14" s="11" t="s">
        <v>21</v>
      </c>
      <c r="E14" s="86">
        <v>339.625</v>
      </c>
      <c r="F14" s="11" t="s">
        <v>96</v>
      </c>
    </row>
    <row r="15" spans="1:6" x14ac:dyDescent="0.25">
      <c r="A15" s="4" t="s">
        <v>92</v>
      </c>
      <c r="B15" s="4" t="s">
        <v>5</v>
      </c>
      <c r="C15" s="4" t="s">
        <v>128</v>
      </c>
      <c r="D15" s="4" t="s">
        <v>42</v>
      </c>
      <c r="E15" s="5">
        <v>266.47500000000002</v>
      </c>
      <c r="F15" s="4" t="s">
        <v>97</v>
      </c>
    </row>
    <row r="16" spans="1:6" x14ac:dyDescent="0.25">
      <c r="A16" s="11" t="s">
        <v>92</v>
      </c>
      <c r="B16" s="11" t="s">
        <v>5</v>
      </c>
      <c r="C16" s="11" t="s">
        <v>128</v>
      </c>
      <c r="D16" s="11" t="s">
        <v>10</v>
      </c>
      <c r="E16" s="86">
        <v>219.45</v>
      </c>
      <c r="F16" s="11" t="s">
        <v>98</v>
      </c>
    </row>
    <row r="17" spans="1:6" ht="28.5" x14ac:dyDescent="0.25">
      <c r="A17" s="4" t="s">
        <v>92</v>
      </c>
      <c r="B17" s="4" t="s">
        <v>5</v>
      </c>
      <c r="C17" s="4" t="s">
        <v>128</v>
      </c>
      <c r="D17" s="4" t="s">
        <v>34</v>
      </c>
      <c r="E17" s="5">
        <v>182.875</v>
      </c>
      <c r="F17" s="4" t="s">
        <v>99</v>
      </c>
    </row>
    <row r="18" spans="1:6" x14ac:dyDescent="0.25">
      <c r="A18" s="11" t="s">
        <v>92</v>
      </c>
      <c r="B18" s="11" t="s">
        <v>5</v>
      </c>
      <c r="C18" s="11" t="s">
        <v>128</v>
      </c>
      <c r="D18" s="11" t="s">
        <v>12</v>
      </c>
      <c r="E18" s="86">
        <v>156.75</v>
      </c>
      <c r="F18" s="11" t="s">
        <v>100</v>
      </c>
    </row>
    <row r="19" spans="1:6" ht="28.5" x14ac:dyDescent="0.25">
      <c r="A19" s="4" t="s">
        <v>92</v>
      </c>
      <c r="B19" s="4" t="s">
        <v>5</v>
      </c>
      <c r="C19" s="4" t="s">
        <v>128</v>
      </c>
      <c r="D19" s="4" t="s">
        <v>34</v>
      </c>
      <c r="E19" s="5">
        <v>256.02499999999998</v>
      </c>
      <c r="F19" s="4" t="s">
        <v>101</v>
      </c>
    </row>
    <row r="20" spans="1:6" x14ac:dyDescent="0.25">
      <c r="A20" s="11" t="s">
        <v>92</v>
      </c>
      <c r="B20" s="11" t="s">
        <v>5</v>
      </c>
      <c r="C20" s="11" t="s">
        <v>128</v>
      </c>
      <c r="D20" s="11" t="s">
        <v>13</v>
      </c>
      <c r="E20" s="86">
        <v>203.77500000000001</v>
      </c>
      <c r="F20" s="11" t="s">
        <v>102</v>
      </c>
    </row>
    <row r="21" spans="1:6" x14ac:dyDescent="0.25">
      <c r="A21" s="4" t="s">
        <v>92</v>
      </c>
      <c r="B21" s="4" t="s">
        <v>5</v>
      </c>
      <c r="C21" s="4" t="s">
        <v>128</v>
      </c>
      <c r="D21" s="4" t="s">
        <v>43</v>
      </c>
      <c r="E21" s="5">
        <v>161.97499999999999</v>
      </c>
      <c r="F21" s="4" t="s">
        <v>103</v>
      </c>
    </row>
    <row r="22" spans="1:6" ht="71.25" x14ac:dyDescent="0.25">
      <c r="A22" s="11" t="s">
        <v>92</v>
      </c>
      <c r="B22" s="11" t="s">
        <v>104</v>
      </c>
      <c r="C22" s="11" t="s">
        <v>128</v>
      </c>
      <c r="D22" s="11" t="s">
        <v>18</v>
      </c>
      <c r="E22" s="86">
        <v>242</v>
      </c>
      <c r="F22" s="11" t="s">
        <v>105</v>
      </c>
    </row>
    <row r="23" spans="1:6" ht="71.25" x14ac:dyDescent="0.25">
      <c r="A23" s="4" t="s">
        <v>92</v>
      </c>
      <c r="B23" s="4" t="s">
        <v>104</v>
      </c>
      <c r="C23" s="4" t="s">
        <v>128</v>
      </c>
      <c r="D23" s="4" t="s">
        <v>21</v>
      </c>
      <c r="E23" s="5">
        <v>176</v>
      </c>
      <c r="F23" s="4" t="s">
        <v>106</v>
      </c>
    </row>
    <row r="24" spans="1:6" ht="71.25" x14ac:dyDescent="0.25">
      <c r="A24" s="11" t="s">
        <v>92</v>
      </c>
      <c r="B24" s="11" t="s">
        <v>104</v>
      </c>
      <c r="C24" s="11" t="s">
        <v>128</v>
      </c>
      <c r="D24" s="11" t="s">
        <v>42</v>
      </c>
      <c r="E24" s="86">
        <v>115.5</v>
      </c>
      <c r="F24" s="11" t="s">
        <v>106</v>
      </c>
    </row>
    <row r="25" spans="1:6" ht="71.25" x14ac:dyDescent="0.25">
      <c r="A25" s="4" t="s">
        <v>92</v>
      </c>
      <c r="B25" s="4" t="s">
        <v>104</v>
      </c>
      <c r="C25" s="4" t="s">
        <v>128</v>
      </c>
      <c r="D25" s="4" t="s">
        <v>10</v>
      </c>
      <c r="E25" s="5">
        <v>95</v>
      </c>
      <c r="F25" s="4" t="s">
        <v>107</v>
      </c>
    </row>
    <row r="26" spans="1:6" ht="85.5" x14ac:dyDescent="0.25">
      <c r="A26" s="11" t="s">
        <v>92</v>
      </c>
      <c r="B26" s="11" t="s">
        <v>104</v>
      </c>
      <c r="C26" s="11" t="s">
        <v>128</v>
      </c>
      <c r="D26" s="11" t="s">
        <v>34</v>
      </c>
      <c r="E26" s="86">
        <v>80</v>
      </c>
      <c r="F26" s="11" t="s">
        <v>108</v>
      </c>
    </row>
    <row r="27" spans="1:6" ht="85.5" x14ac:dyDescent="0.25">
      <c r="A27" s="4" t="s">
        <v>92</v>
      </c>
      <c r="B27" s="4" t="s">
        <v>104</v>
      </c>
      <c r="C27" s="4" t="s">
        <v>128</v>
      </c>
      <c r="D27" s="4" t="s">
        <v>34</v>
      </c>
      <c r="E27" s="5">
        <v>148.5</v>
      </c>
      <c r="F27" s="4" t="s">
        <v>109</v>
      </c>
    </row>
    <row r="28" spans="1:6" ht="71.25" x14ac:dyDescent="0.25">
      <c r="A28" s="11" t="s">
        <v>92</v>
      </c>
      <c r="B28" s="11" t="s">
        <v>104</v>
      </c>
      <c r="C28" s="11" t="s">
        <v>128</v>
      </c>
      <c r="D28" s="11" t="s">
        <v>13</v>
      </c>
      <c r="E28" s="86">
        <v>82.5</v>
      </c>
      <c r="F28" s="11" t="s">
        <v>110</v>
      </c>
    </row>
    <row r="29" spans="1:6" ht="72" thickBot="1" x14ac:dyDescent="0.3">
      <c r="A29" s="63" t="s">
        <v>92</v>
      </c>
      <c r="B29" s="63" t="s">
        <v>104</v>
      </c>
      <c r="C29" s="63" t="s">
        <v>128</v>
      </c>
      <c r="D29" s="63" t="s">
        <v>43</v>
      </c>
      <c r="E29" s="64">
        <v>66</v>
      </c>
      <c r="F29" s="63" t="s">
        <v>111</v>
      </c>
    </row>
    <row r="30" spans="1:6" ht="15.75" thickTop="1" x14ac:dyDescent="0.25">
      <c r="A30" s="10" t="s">
        <v>668</v>
      </c>
      <c r="B30" s="10" t="s">
        <v>5</v>
      </c>
      <c r="C30" s="10" t="s">
        <v>665</v>
      </c>
      <c r="D30" s="10" t="s">
        <v>18</v>
      </c>
      <c r="E30" s="88">
        <v>270</v>
      </c>
      <c r="F30" s="10"/>
    </row>
    <row r="31" spans="1:6" x14ac:dyDescent="0.25">
      <c r="A31" s="4" t="s">
        <v>668</v>
      </c>
      <c r="B31" s="4" t="s">
        <v>5</v>
      </c>
      <c r="C31" s="4" t="s">
        <v>665</v>
      </c>
      <c r="D31" s="4" t="s">
        <v>21</v>
      </c>
      <c r="E31" s="5">
        <v>245</v>
      </c>
      <c r="F31" s="4"/>
    </row>
    <row r="32" spans="1:6" x14ac:dyDescent="0.25">
      <c r="A32" s="11" t="s">
        <v>668</v>
      </c>
      <c r="B32" s="11" t="s">
        <v>5</v>
      </c>
      <c r="C32" s="11" t="s">
        <v>665</v>
      </c>
      <c r="D32" s="11" t="s">
        <v>9</v>
      </c>
      <c r="E32" s="86">
        <v>225</v>
      </c>
      <c r="F32" s="11"/>
    </row>
    <row r="33" spans="1:6" x14ac:dyDescent="0.25">
      <c r="A33" s="4" t="s">
        <v>668</v>
      </c>
      <c r="B33" s="4" t="s">
        <v>5</v>
      </c>
      <c r="C33" s="4" t="s">
        <v>665</v>
      </c>
      <c r="D33" s="4" t="s">
        <v>10</v>
      </c>
      <c r="E33" s="5">
        <v>200</v>
      </c>
      <c r="F33" s="4"/>
    </row>
    <row r="34" spans="1:6" ht="28.5" x14ac:dyDescent="0.25">
      <c r="A34" s="11" t="s">
        <v>668</v>
      </c>
      <c r="B34" s="11" t="s">
        <v>5</v>
      </c>
      <c r="C34" s="11" t="s">
        <v>669</v>
      </c>
      <c r="D34" s="11" t="s">
        <v>34</v>
      </c>
      <c r="E34" s="86">
        <v>180</v>
      </c>
      <c r="F34" s="11"/>
    </row>
    <row r="35" spans="1:6" x14ac:dyDescent="0.25">
      <c r="A35" s="4" t="s">
        <v>668</v>
      </c>
      <c r="B35" s="4" t="s">
        <v>5</v>
      </c>
      <c r="C35" s="4" t="s">
        <v>665</v>
      </c>
      <c r="D35" s="4" t="s">
        <v>12</v>
      </c>
      <c r="E35" s="5">
        <v>170</v>
      </c>
      <c r="F35" s="4"/>
    </row>
    <row r="36" spans="1:6" x14ac:dyDescent="0.25">
      <c r="A36" s="11" t="s">
        <v>668</v>
      </c>
      <c r="B36" s="11" t="s">
        <v>5</v>
      </c>
      <c r="C36" s="11" t="s">
        <v>665</v>
      </c>
      <c r="D36" s="11" t="s">
        <v>43</v>
      </c>
      <c r="E36" s="86">
        <v>150</v>
      </c>
      <c r="F36" s="11"/>
    </row>
    <row r="37" spans="1:6" ht="15.75" thickBot="1" x14ac:dyDescent="0.3">
      <c r="A37" s="63" t="s">
        <v>668</v>
      </c>
      <c r="B37" s="63" t="s">
        <v>5</v>
      </c>
      <c r="C37" s="63" t="s">
        <v>461</v>
      </c>
      <c r="D37" s="63" t="s">
        <v>13</v>
      </c>
      <c r="E37" s="64">
        <v>150</v>
      </c>
      <c r="F37" s="63"/>
    </row>
    <row r="38" spans="1:6" ht="43.5" thickTop="1" x14ac:dyDescent="0.25">
      <c r="A38" s="10" t="s">
        <v>467</v>
      </c>
      <c r="B38" s="10" t="s">
        <v>301</v>
      </c>
      <c r="C38" s="10" t="s">
        <v>712</v>
      </c>
      <c r="D38" s="10" t="s">
        <v>18</v>
      </c>
      <c r="E38" s="88">
        <v>380</v>
      </c>
      <c r="F38" s="10"/>
    </row>
    <row r="39" spans="1:6" ht="42.75" x14ac:dyDescent="0.25">
      <c r="A39" s="4" t="s">
        <v>467</v>
      </c>
      <c r="B39" s="4" t="s">
        <v>199</v>
      </c>
      <c r="C39" s="4" t="s">
        <v>712</v>
      </c>
      <c r="D39" s="4" t="s">
        <v>21</v>
      </c>
      <c r="E39" s="5">
        <v>330</v>
      </c>
      <c r="F39" s="4"/>
    </row>
    <row r="40" spans="1:6" ht="42.75" x14ac:dyDescent="0.25">
      <c r="A40" s="11" t="s">
        <v>467</v>
      </c>
      <c r="B40" s="11" t="s">
        <v>199</v>
      </c>
      <c r="C40" s="11" t="s">
        <v>712</v>
      </c>
      <c r="D40" s="11" t="s">
        <v>42</v>
      </c>
      <c r="E40" s="86">
        <v>280</v>
      </c>
      <c r="F40" s="11"/>
    </row>
    <row r="41" spans="1:6" ht="42.75" x14ac:dyDescent="0.25">
      <c r="A41" s="4" t="s">
        <v>467</v>
      </c>
      <c r="B41" s="4" t="s">
        <v>14</v>
      </c>
      <c r="C41" s="4" t="s">
        <v>712</v>
      </c>
      <c r="D41" s="4" t="s">
        <v>10</v>
      </c>
      <c r="E41" s="5">
        <v>225</v>
      </c>
      <c r="F41" s="4"/>
    </row>
    <row r="42" spans="1:6" ht="43.5" thickBot="1" x14ac:dyDescent="0.3">
      <c r="A42" s="12" t="s">
        <v>467</v>
      </c>
      <c r="B42" s="12" t="s">
        <v>14</v>
      </c>
      <c r="C42" s="12" t="s">
        <v>712</v>
      </c>
      <c r="D42" s="12" t="s">
        <v>12</v>
      </c>
      <c r="E42" s="87">
        <v>120</v>
      </c>
      <c r="F42" s="12"/>
    </row>
    <row r="43" spans="1:6" ht="143.25" thickTop="1" x14ac:dyDescent="0.25">
      <c r="A43" s="65" t="s">
        <v>44</v>
      </c>
      <c r="B43" s="65" t="s">
        <v>38</v>
      </c>
      <c r="C43" s="65" t="s">
        <v>660</v>
      </c>
      <c r="D43" s="65" t="s">
        <v>40</v>
      </c>
      <c r="E43" s="66">
        <v>420</v>
      </c>
      <c r="F43" s="65" t="s">
        <v>213</v>
      </c>
    </row>
    <row r="44" spans="1:6" ht="142.5" x14ac:dyDescent="0.25">
      <c r="A44" s="11" t="s">
        <v>44</v>
      </c>
      <c r="B44" s="11" t="s">
        <v>38</v>
      </c>
      <c r="C44" s="11" t="s">
        <v>660</v>
      </c>
      <c r="D44" s="11" t="s">
        <v>18</v>
      </c>
      <c r="E44" s="86">
        <v>420</v>
      </c>
      <c r="F44" s="11" t="s">
        <v>213</v>
      </c>
    </row>
    <row r="45" spans="1:6" ht="142.5" x14ac:dyDescent="0.25">
      <c r="A45" s="4" t="s">
        <v>44</v>
      </c>
      <c r="B45" s="4" t="s">
        <v>38</v>
      </c>
      <c r="C45" s="4" t="s">
        <v>660</v>
      </c>
      <c r="D45" s="4" t="s">
        <v>7</v>
      </c>
      <c r="E45" s="5">
        <v>375</v>
      </c>
      <c r="F45" s="4" t="s">
        <v>213</v>
      </c>
    </row>
    <row r="46" spans="1:6" ht="142.5" x14ac:dyDescent="0.25">
      <c r="A46" s="11" t="s">
        <v>44</v>
      </c>
      <c r="B46" s="11" t="s">
        <v>38</v>
      </c>
      <c r="C46" s="11" t="s">
        <v>660</v>
      </c>
      <c r="D46" s="11" t="s">
        <v>21</v>
      </c>
      <c r="E46" s="86">
        <v>375</v>
      </c>
      <c r="F46" s="11" t="s">
        <v>213</v>
      </c>
    </row>
    <row r="47" spans="1:6" ht="142.5" x14ac:dyDescent="0.25">
      <c r="A47" s="4" t="s">
        <v>44</v>
      </c>
      <c r="B47" s="4" t="s">
        <v>38</v>
      </c>
      <c r="C47" s="4" t="s">
        <v>660</v>
      </c>
      <c r="D47" s="4" t="s">
        <v>42</v>
      </c>
      <c r="E47" s="5">
        <v>340</v>
      </c>
      <c r="F47" s="4" t="s">
        <v>213</v>
      </c>
    </row>
    <row r="48" spans="1:6" ht="142.5" x14ac:dyDescent="0.25">
      <c r="A48" s="11" t="s">
        <v>44</v>
      </c>
      <c r="B48" s="11" t="s">
        <v>38</v>
      </c>
      <c r="C48" s="11" t="s">
        <v>660</v>
      </c>
      <c r="D48" s="11" t="s">
        <v>9</v>
      </c>
      <c r="E48" s="86">
        <v>340</v>
      </c>
      <c r="F48" s="11" t="s">
        <v>213</v>
      </c>
    </row>
    <row r="49" spans="1:6" ht="142.5" x14ac:dyDescent="0.25">
      <c r="A49" s="4" t="s">
        <v>44</v>
      </c>
      <c r="B49" s="4" t="s">
        <v>38</v>
      </c>
      <c r="C49" s="4" t="s">
        <v>660</v>
      </c>
      <c r="D49" s="4" t="s">
        <v>10</v>
      </c>
      <c r="E49" s="5">
        <v>290</v>
      </c>
      <c r="F49" s="4" t="s">
        <v>213</v>
      </c>
    </row>
    <row r="50" spans="1:6" ht="142.5" x14ac:dyDescent="0.25">
      <c r="A50" s="11" t="s">
        <v>44</v>
      </c>
      <c r="B50" s="11" t="s">
        <v>38</v>
      </c>
      <c r="C50" s="11" t="s">
        <v>660</v>
      </c>
      <c r="D50" s="11" t="s">
        <v>25</v>
      </c>
      <c r="E50" s="86">
        <v>290</v>
      </c>
      <c r="F50" s="11" t="s">
        <v>213</v>
      </c>
    </row>
    <row r="51" spans="1:6" ht="142.5" x14ac:dyDescent="0.25">
      <c r="A51" s="4" t="s">
        <v>44</v>
      </c>
      <c r="B51" s="4" t="s">
        <v>38</v>
      </c>
      <c r="C51" s="4" t="s">
        <v>660</v>
      </c>
      <c r="D51" s="4" t="s">
        <v>34</v>
      </c>
      <c r="E51" s="5">
        <v>230</v>
      </c>
      <c r="F51" s="4" t="s">
        <v>213</v>
      </c>
    </row>
    <row r="52" spans="1:6" ht="142.5" x14ac:dyDescent="0.25">
      <c r="A52" s="11" t="s">
        <v>44</v>
      </c>
      <c r="B52" s="11" t="s">
        <v>38</v>
      </c>
      <c r="C52" s="11" t="s">
        <v>660</v>
      </c>
      <c r="D52" s="11" t="s">
        <v>13</v>
      </c>
      <c r="E52" s="86">
        <v>250</v>
      </c>
      <c r="F52" s="11" t="s">
        <v>213</v>
      </c>
    </row>
    <row r="53" spans="1:6" ht="142.5" x14ac:dyDescent="0.25">
      <c r="A53" s="4" t="s">
        <v>44</v>
      </c>
      <c r="B53" s="4" t="s">
        <v>38</v>
      </c>
      <c r="C53" s="4" t="s">
        <v>660</v>
      </c>
      <c r="D53" s="4" t="s">
        <v>43</v>
      </c>
      <c r="E53" s="5">
        <v>200</v>
      </c>
      <c r="F53" s="4" t="s">
        <v>213</v>
      </c>
    </row>
    <row r="54" spans="1:6" ht="143.25" thickBot="1" x14ac:dyDescent="0.3">
      <c r="A54" s="12" t="s">
        <v>44</v>
      </c>
      <c r="B54" s="12" t="s">
        <v>38</v>
      </c>
      <c r="C54" s="12" t="s">
        <v>660</v>
      </c>
      <c r="D54" s="12" t="s">
        <v>12</v>
      </c>
      <c r="E54" s="87">
        <v>180</v>
      </c>
      <c r="F54" s="12" t="s">
        <v>213</v>
      </c>
    </row>
    <row r="55" spans="1:6" ht="15.75" thickTop="1" x14ac:dyDescent="0.25">
      <c r="A55" s="65" t="s">
        <v>61</v>
      </c>
      <c r="B55" s="65" t="s">
        <v>53</v>
      </c>
      <c r="C55" s="65" t="s">
        <v>128</v>
      </c>
      <c r="D55" s="65" t="s">
        <v>18</v>
      </c>
      <c r="E55" s="66">
        <v>385</v>
      </c>
      <c r="F55" s="65" t="s">
        <v>18</v>
      </c>
    </row>
    <row r="56" spans="1:6" x14ac:dyDescent="0.25">
      <c r="A56" s="11" t="s">
        <v>61</v>
      </c>
      <c r="B56" s="11" t="s">
        <v>53</v>
      </c>
      <c r="C56" s="11" t="s">
        <v>128</v>
      </c>
      <c r="D56" s="11" t="s">
        <v>42</v>
      </c>
      <c r="E56" s="86">
        <v>363</v>
      </c>
      <c r="F56" s="11" t="s">
        <v>54</v>
      </c>
    </row>
    <row r="57" spans="1:6" x14ac:dyDescent="0.25">
      <c r="A57" s="4" t="s">
        <v>61</v>
      </c>
      <c r="B57" s="4" t="s">
        <v>53</v>
      </c>
      <c r="C57" s="4" t="s">
        <v>128</v>
      </c>
      <c r="D57" s="4" t="s">
        <v>9</v>
      </c>
      <c r="E57" s="5">
        <v>341</v>
      </c>
      <c r="F57" s="4" t="s">
        <v>55</v>
      </c>
    </row>
    <row r="58" spans="1:6" x14ac:dyDescent="0.25">
      <c r="A58" s="11" t="s">
        <v>61</v>
      </c>
      <c r="B58" s="11" t="s">
        <v>53</v>
      </c>
      <c r="C58" s="11" t="s">
        <v>128</v>
      </c>
      <c r="D58" s="11" t="s">
        <v>34</v>
      </c>
      <c r="E58" s="86">
        <v>308</v>
      </c>
      <c r="F58" s="11" t="s">
        <v>56</v>
      </c>
    </row>
    <row r="59" spans="1:6" ht="28.5" x14ac:dyDescent="0.25">
      <c r="A59" s="4" t="s">
        <v>61</v>
      </c>
      <c r="B59" s="4" t="s">
        <v>53</v>
      </c>
      <c r="C59" s="4" t="s">
        <v>128</v>
      </c>
      <c r="D59" s="4" t="s">
        <v>10</v>
      </c>
      <c r="E59" s="5">
        <v>264</v>
      </c>
      <c r="F59" s="4" t="s">
        <v>57</v>
      </c>
    </row>
    <row r="60" spans="1:6" x14ac:dyDescent="0.25">
      <c r="A60" s="11" t="s">
        <v>61</v>
      </c>
      <c r="B60" s="11" t="s">
        <v>53</v>
      </c>
      <c r="C60" s="11" t="s">
        <v>128</v>
      </c>
      <c r="D60" s="11" t="s">
        <v>13</v>
      </c>
      <c r="E60" s="86">
        <v>231</v>
      </c>
      <c r="F60" s="11" t="s">
        <v>58</v>
      </c>
    </row>
    <row r="61" spans="1:6" x14ac:dyDescent="0.25">
      <c r="A61" s="4" t="s">
        <v>61</v>
      </c>
      <c r="B61" s="4" t="s">
        <v>53</v>
      </c>
      <c r="C61" s="4" t="s">
        <v>128</v>
      </c>
      <c r="D61" s="4" t="s">
        <v>13</v>
      </c>
      <c r="E61" s="5">
        <v>198</v>
      </c>
      <c r="F61" s="4" t="s">
        <v>59</v>
      </c>
    </row>
    <row r="62" spans="1:6" ht="15.75" thickBot="1" x14ac:dyDescent="0.3">
      <c r="A62" s="12" t="s">
        <v>61</v>
      </c>
      <c r="B62" s="12" t="s">
        <v>53</v>
      </c>
      <c r="C62" s="12" t="s">
        <v>128</v>
      </c>
      <c r="D62" s="12" t="s">
        <v>12</v>
      </c>
      <c r="E62" s="87">
        <v>187</v>
      </c>
      <c r="F62" s="12" t="s">
        <v>60</v>
      </c>
    </row>
    <row r="63" spans="1:6" ht="15.75" thickTop="1" x14ac:dyDescent="0.25">
      <c r="A63" s="65" t="s">
        <v>704</v>
      </c>
      <c r="B63" s="65" t="s">
        <v>705</v>
      </c>
      <c r="C63" s="65" t="s">
        <v>706</v>
      </c>
      <c r="D63" s="65" t="s">
        <v>18</v>
      </c>
      <c r="E63" s="66">
        <v>198</v>
      </c>
      <c r="F63" s="65"/>
    </row>
    <row r="64" spans="1:6" ht="15.75" thickBot="1" x14ac:dyDescent="0.3">
      <c r="A64" s="12" t="s">
        <v>704</v>
      </c>
      <c r="B64" s="12" t="s">
        <v>707</v>
      </c>
      <c r="C64" s="12" t="s">
        <v>706</v>
      </c>
      <c r="D64" s="12" t="s">
        <v>18</v>
      </c>
      <c r="E64" s="87">
        <v>198</v>
      </c>
      <c r="F64" s="12"/>
    </row>
    <row r="65" spans="1:6" ht="29.25" thickTop="1" x14ac:dyDescent="0.25">
      <c r="A65" s="65" t="s">
        <v>670</v>
      </c>
      <c r="B65" s="65" t="s">
        <v>63</v>
      </c>
      <c r="C65" s="65" t="s">
        <v>671</v>
      </c>
      <c r="D65" s="65" t="s">
        <v>18</v>
      </c>
      <c r="E65" s="66">
        <v>302.5</v>
      </c>
      <c r="F65" s="65"/>
    </row>
    <row r="66" spans="1:6" ht="28.5" x14ac:dyDescent="0.25">
      <c r="A66" s="11" t="s">
        <v>670</v>
      </c>
      <c r="B66" s="11" t="s">
        <v>63</v>
      </c>
      <c r="C66" s="11" t="s">
        <v>671</v>
      </c>
      <c r="D66" s="11" t="s">
        <v>9</v>
      </c>
      <c r="E66" s="86">
        <v>242</v>
      </c>
      <c r="F66" s="11"/>
    </row>
    <row r="67" spans="1:6" ht="28.5" x14ac:dyDescent="0.25">
      <c r="A67" s="4" t="s">
        <v>670</v>
      </c>
      <c r="B67" s="4" t="s">
        <v>63</v>
      </c>
      <c r="C67" s="4" t="s">
        <v>671</v>
      </c>
      <c r="D67" s="4" t="s">
        <v>10</v>
      </c>
      <c r="E67" s="5">
        <v>214.5</v>
      </c>
      <c r="F67" s="4"/>
    </row>
    <row r="68" spans="1:6" ht="28.5" x14ac:dyDescent="0.25">
      <c r="A68" s="11" t="s">
        <v>670</v>
      </c>
      <c r="B68" s="11" t="s">
        <v>63</v>
      </c>
      <c r="C68" s="11" t="s">
        <v>671</v>
      </c>
      <c r="D68" s="11" t="s">
        <v>34</v>
      </c>
      <c r="E68" s="86">
        <v>176</v>
      </c>
      <c r="F68" s="11" t="s">
        <v>672</v>
      </c>
    </row>
    <row r="69" spans="1:6" ht="28.5" x14ac:dyDescent="0.25">
      <c r="A69" s="4" t="s">
        <v>670</v>
      </c>
      <c r="B69" s="4" t="s">
        <v>63</v>
      </c>
      <c r="C69" s="4" t="s">
        <v>671</v>
      </c>
      <c r="D69" s="4" t="s">
        <v>43</v>
      </c>
      <c r="E69" s="5">
        <v>143</v>
      </c>
      <c r="F69" s="4"/>
    </row>
    <row r="70" spans="1:6" ht="29.25" thickBot="1" x14ac:dyDescent="0.3">
      <c r="A70" s="12" t="s">
        <v>670</v>
      </c>
      <c r="B70" s="12" t="s">
        <v>63</v>
      </c>
      <c r="C70" s="12" t="s">
        <v>671</v>
      </c>
      <c r="D70" s="12" t="s">
        <v>12</v>
      </c>
      <c r="E70" s="87">
        <v>121</v>
      </c>
      <c r="F70" s="12"/>
    </row>
    <row r="71" spans="1:6" ht="15.75" thickTop="1" x14ac:dyDescent="0.25">
      <c r="A71" s="65" t="s">
        <v>62</v>
      </c>
      <c r="B71" s="65" t="s">
        <v>5</v>
      </c>
      <c r="C71" s="65" t="s">
        <v>128</v>
      </c>
      <c r="D71" s="65" t="s">
        <v>42</v>
      </c>
      <c r="E71" s="66">
        <v>339.9</v>
      </c>
      <c r="F71" s="65"/>
    </row>
    <row r="72" spans="1:6" x14ac:dyDescent="0.25">
      <c r="A72" s="11" t="s">
        <v>62</v>
      </c>
      <c r="B72" s="11" t="s">
        <v>5</v>
      </c>
      <c r="C72" s="11" t="s">
        <v>128</v>
      </c>
      <c r="D72" s="11" t="s">
        <v>9</v>
      </c>
      <c r="E72" s="86">
        <v>304.7</v>
      </c>
      <c r="F72" s="11"/>
    </row>
    <row r="73" spans="1:6" x14ac:dyDescent="0.25">
      <c r="A73" s="4" t="s">
        <v>62</v>
      </c>
      <c r="B73" s="4" t="s">
        <v>5</v>
      </c>
      <c r="C73" s="4" t="s">
        <v>128</v>
      </c>
      <c r="D73" s="4" t="s">
        <v>10</v>
      </c>
      <c r="E73" s="5">
        <v>261.8</v>
      </c>
      <c r="F73" s="4"/>
    </row>
    <row r="74" spans="1:6" x14ac:dyDescent="0.25">
      <c r="A74" s="11" t="s">
        <v>62</v>
      </c>
      <c r="B74" s="11" t="s">
        <v>5</v>
      </c>
      <c r="C74" s="11" t="s">
        <v>128</v>
      </c>
      <c r="D74" s="11" t="s">
        <v>34</v>
      </c>
      <c r="E74" s="86">
        <v>227.7</v>
      </c>
      <c r="F74" s="11"/>
    </row>
    <row r="75" spans="1:6" x14ac:dyDescent="0.25">
      <c r="A75" s="4" t="s">
        <v>62</v>
      </c>
      <c r="B75" s="4" t="s">
        <v>5</v>
      </c>
      <c r="C75" s="4" t="s">
        <v>673</v>
      </c>
      <c r="D75" s="4" t="s">
        <v>13</v>
      </c>
      <c r="E75" s="5">
        <v>236.5</v>
      </c>
      <c r="F75" s="4"/>
    </row>
    <row r="76" spans="1:6" ht="15.75" thickBot="1" x14ac:dyDescent="0.3">
      <c r="A76" s="12" t="s">
        <v>62</v>
      </c>
      <c r="B76" s="12" t="s">
        <v>238</v>
      </c>
      <c r="C76" s="12" t="s">
        <v>128</v>
      </c>
      <c r="D76" s="12" t="s">
        <v>34</v>
      </c>
      <c r="E76" s="87">
        <v>92.4</v>
      </c>
      <c r="F76" s="12"/>
    </row>
    <row r="77" spans="1:6" ht="15.75" thickTop="1" x14ac:dyDescent="0.25">
      <c r="A77" s="65" t="s">
        <v>530</v>
      </c>
      <c r="B77" s="65" t="s">
        <v>531</v>
      </c>
      <c r="C77" s="65" t="s">
        <v>713</v>
      </c>
      <c r="D77" s="65" t="s">
        <v>7</v>
      </c>
      <c r="E77" s="66">
        <v>242</v>
      </c>
      <c r="F77" s="65" t="s">
        <v>535</v>
      </c>
    </row>
    <row r="78" spans="1:6" x14ac:dyDescent="0.25">
      <c r="A78" s="11" t="s">
        <v>530</v>
      </c>
      <c r="B78" s="11" t="s">
        <v>532</v>
      </c>
      <c r="C78" s="11" t="s">
        <v>533</v>
      </c>
      <c r="D78" s="11" t="s">
        <v>10</v>
      </c>
      <c r="E78" s="86">
        <v>187</v>
      </c>
      <c r="F78" s="11"/>
    </row>
    <row r="79" spans="1:6" x14ac:dyDescent="0.25">
      <c r="A79" s="4" t="s">
        <v>530</v>
      </c>
      <c r="B79" s="4" t="s">
        <v>532</v>
      </c>
      <c r="C79" s="4" t="s">
        <v>533</v>
      </c>
      <c r="D79" s="4" t="s">
        <v>10</v>
      </c>
      <c r="E79" s="5">
        <v>187</v>
      </c>
      <c r="F79" s="4"/>
    </row>
    <row r="80" spans="1:6" x14ac:dyDescent="0.25">
      <c r="A80" s="11" t="s">
        <v>530</v>
      </c>
      <c r="B80" s="11" t="s">
        <v>532</v>
      </c>
      <c r="C80" s="11" t="s">
        <v>714</v>
      </c>
      <c r="D80" s="11" t="s">
        <v>42</v>
      </c>
      <c r="E80" s="86">
        <v>264</v>
      </c>
      <c r="F80" s="11" t="s">
        <v>716</v>
      </c>
    </row>
    <row r="81" spans="1:6" ht="15.75" thickBot="1" x14ac:dyDescent="0.3">
      <c r="A81" s="63" t="s">
        <v>530</v>
      </c>
      <c r="B81" s="63" t="s">
        <v>534</v>
      </c>
      <c r="C81" s="63" t="s">
        <v>715</v>
      </c>
      <c r="D81" s="63" t="s">
        <v>7</v>
      </c>
      <c r="E81" s="64">
        <v>242</v>
      </c>
      <c r="F81" s="63" t="s">
        <v>535</v>
      </c>
    </row>
    <row r="82" spans="1:6" ht="72" thickTop="1" x14ac:dyDescent="0.25">
      <c r="A82" s="10" t="s">
        <v>82</v>
      </c>
      <c r="B82" s="10" t="s">
        <v>83</v>
      </c>
      <c r="C82" s="10" t="s">
        <v>128</v>
      </c>
      <c r="D82" s="10" t="s">
        <v>18</v>
      </c>
      <c r="E82" s="88">
        <v>308</v>
      </c>
      <c r="F82" s="10" t="s">
        <v>84</v>
      </c>
    </row>
    <row r="83" spans="1:6" ht="71.25" x14ac:dyDescent="0.25">
      <c r="A83" s="4" t="s">
        <v>82</v>
      </c>
      <c r="B83" s="4" t="s">
        <v>83</v>
      </c>
      <c r="C83" s="4" t="s">
        <v>128</v>
      </c>
      <c r="D83" s="4" t="s">
        <v>42</v>
      </c>
      <c r="E83" s="5">
        <v>264</v>
      </c>
      <c r="F83" s="4" t="s">
        <v>84</v>
      </c>
    </row>
    <row r="84" spans="1:6" ht="71.25" x14ac:dyDescent="0.25">
      <c r="A84" s="11" t="s">
        <v>82</v>
      </c>
      <c r="B84" s="11" t="s">
        <v>83</v>
      </c>
      <c r="C84" s="11" t="s">
        <v>128</v>
      </c>
      <c r="D84" s="11" t="s">
        <v>10</v>
      </c>
      <c r="E84" s="86">
        <v>242.00000000000003</v>
      </c>
      <c r="F84" s="11" t="s">
        <v>84</v>
      </c>
    </row>
    <row r="85" spans="1:6" ht="71.25" x14ac:dyDescent="0.25">
      <c r="A85" s="4" t="s">
        <v>82</v>
      </c>
      <c r="B85" s="4" t="s">
        <v>83</v>
      </c>
      <c r="C85" s="4" t="s">
        <v>128</v>
      </c>
      <c r="D85" s="4" t="s">
        <v>34</v>
      </c>
      <c r="E85" s="5">
        <v>187.00000000000003</v>
      </c>
      <c r="F85" s="4" t="s">
        <v>84</v>
      </c>
    </row>
    <row r="86" spans="1:6" ht="71.25" x14ac:dyDescent="0.25">
      <c r="A86" s="11" t="s">
        <v>82</v>
      </c>
      <c r="B86" s="11" t="s">
        <v>5</v>
      </c>
      <c r="C86" s="11" t="s">
        <v>128</v>
      </c>
      <c r="D86" s="11" t="s">
        <v>43</v>
      </c>
      <c r="E86" s="86">
        <v>176</v>
      </c>
      <c r="F86" s="11" t="s">
        <v>84</v>
      </c>
    </row>
    <row r="87" spans="1:6" ht="72" thickBot="1" x14ac:dyDescent="0.3">
      <c r="A87" s="63" t="s">
        <v>82</v>
      </c>
      <c r="B87" s="63" t="s">
        <v>83</v>
      </c>
      <c r="C87" s="63" t="s">
        <v>128</v>
      </c>
      <c r="D87" s="63" t="s">
        <v>12</v>
      </c>
      <c r="E87" s="64">
        <v>154</v>
      </c>
      <c r="F87" s="63" t="s">
        <v>84</v>
      </c>
    </row>
    <row r="88" spans="1:6" ht="15.75" thickTop="1" x14ac:dyDescent="0.25">
      <c r="A88" s="10" t="s">
        <v>482</v>
      </c>
      <c r="B88" s="10" t="s">
        <v>471</v>
      </c>
      <c r="C88" s="10" t="s">
        <v>128</v>
      </c>
      <c r="D88" s="10" t="s">
        <v>18</v>
      </c>
      <c r="E88" s="88">
        <v>528</v>
      </c>
      <c r="F88" s="10" t="s">
        <v>674</v>
      </c>
    </row>
    <row r="89" spans="1:6" x14ac:dyDescent="0.25">
      <c r="A89" s="4" t="s">
        <v>482</v>
      </c>
      <c r="B89" s="4" t="s">
        <v>292</v>
      </c>
      <c r="C89" s="4" t="s">
        <v>128</v>
      </c>
      <c r="D89" s="4" t="s">
        <v>18</v>
      </c>
      <c r="E89" s="5">
        <v>528</v>
      </c>
      <c r="F89" s="4" t="s">
        <v>675</v>
      </c>
    </row>
    <row r="90" spans="1:6" x14ac:dyDescent="0.25">
      <c r="A90" s="11" t="s">
        <v>482</v>
      </c>
      <c r="B90" s="11" t="s">
        <v>471</v>
      </c>
      <c r="C90" s="11" t="s">
        <v>128</v>
      </c>
      <c r="D90" s="11" t="s">
        <v>42</v>
      </c>
      <c r="E90" s="86">
        <v>385</v>
      </c>
      <c r="F90" s="11" t="s">
        <v>676</v>
      </c>
    </row>
    <row r="91" spans="1:6" x14ac:dyDescent="0.25">
      <c r="A91" s="4" t="s">
        <v>482</v>
      </c>
      <c r="B91" s="4" t="s">
        <v>89</v>
      </c>
      <c r="C91" s="4" t="s">
        <v>128</v>
      </c>
      <c r="D91" s="4" t="s">
        <v>42</v>
      </c>
      <c r="E91" s="5">
        <v>385</v>
      </c>
      <c r="F91" s="4" t="s">
        <v>677</v>
      </c>
    </row>
    <row r="92" spans="1:6" x14ac:dyDescent="0.25">
      <c r="A92" s="11" t="s">
        <v>482</v>
      </c>
      <c r="B92" s="11" t="s">
        <v>472</v>
      </c>
      <c r="C92" s="11" t="s">
        <v>128</v>
      </c>
      <c r="D92" s="11" t="s">
        <v>42</v>
      </c>
      <c r="E92" s="86">
        <v>385</v>
      </c>
      <c r="F92" s="11" t="s">
        <v>678</v>
      </c>
    </row>
    <row r="93" spans="1:6" x14ac:dyDescent="0.25">
      <c r="A93" s="4" t="s">
        <v>482</v>
      </c>
      <c r="B93" s="4" t="s">
        <v>63</v>
      </c>
      <c r="C93" s="4" t="s">
        <v>128</v>
      </c>
      <c r="D93" s="4" t="s">
        <v>42</v>
      </c>
      <c r="E93" s="5">
        <v>385</v>
      </c>
      <c r="F93" s="4" t="s">
        <v>679</v>
      </c>
    </row>
    <row r="94" spans="1:6" x14ac:dyDescent="0.25">
      <c r="A94" s="11" t="s">
        <v>482</v>
      </c>
      <c r="B94" s="11" t="s">
        <v>63</v>
      </c>
      <c r="C94" s="11" t="s">
        <v>128</v>
      </c>
      <c r="D94" s="11" t="s">
        <v>42</v>
      </c>
      <c r="E94" s="86">
        <v>385</v>
      </c>
      <c r="F94" s="11" t="s">
        <v>680</v>
      </c>
    </row>
    <row r="95" spans="1:6" x14ac:dyDescent="0.25">
      <c r="A95" s="4" t="s">
        <v>482</v>
      </c>
      <c r="B95" s="4" t="s">
        <v>292</v>
      </c>
      <c r="C95" s="4" t="s">
        <v>128</v>
      </c>
      <c r="D95" s="4" t="s">
        <v>10</v>
      </c>
      <c r="E95" s="5">
        <v>297</v>
      </c>
      <c r="F95" s="4" t="s">
        <v>681</v>
      </c>
    </row>
    <row r="96" spans="1:6" x14ac:dyDescent="0.25">
      <c r="A96" s="11" t="s">
        <v>482</v>
      </c>
      <c r="B96" s="11" t="s">
        <v>472</v>
      </c>
      <c r="C96" s="11" t="s">
        <v>128</v>
      </c>
      <c r="D96" s="11" t="s">
        <v>10</v>
      </c>
      <c r="E96" s="86">
        <v>297</v>
      </c>
      <c r="F96" s="11" t="s">
        <v>682</v>
      </c>
    </row>
    <row r="97" spans="1:6" x14ac:dyDescent="0.25">
      <c r="A97" s="4" t="s">
        <v>482</v>
      </c>
      <c r="B97" s="4" t="s">
        <v>63</v>
      </c>
      <c r="C97" s="4" t="s">
        <v>128</v>
      </c>
      <c r="D97" s="4" t="s">
        <v>9</v>
      </c>
      <c r="E97" s="5">
        <v>264</v>
      </c>
      <c r="F97" s="4" t="s">
        <v>476</v>
      </c>
    </row>
    <row r="98" spans="1:6" x14ac:dyDescent="0.25">
      <c r="A98" s="11" t="s">
        <v>482</v>
      </c>
      <c r="B98" s="11" t="s">
        <v>472</v>
      </c>
      <c r="C98" s="11" t="s">
        <v>128</v>
      </c>
      <c r="D98" s="11" t="s">
        <v>10</v>
      </c>
      <c r="E98" s="86">
        <v>242</v>
      </c>
      <c r="F98" s="11" t="s">
        <v>683</v>
      </c>
    </row>
    <row r="99" spans="1:6" x14ac:dyDescent="0.25">
      <c r="A99" s="4" t="s">
        <v>482</v>
      </c>
      <c r="B99" s="4" t="s">
        <v>471</v>
      </c>
      <c r="C99" s="4" t="s">
        <v>128</v>
      </c>
      <c r="D99" s="4" t="s">
        <v>10</v>
      </c>
      <c r="E99" s="5">
        <v>242</v>
      </c>
      <c r="F99" s="4" t="s">
        <v>684</v>
      </c>
    </row>
    <row r="100" spans="1:6" x14ac:dyDescent="0.25">
      <c r="A100" s="11" t="s">
        <v>482</v>
      </c>
      <c r="B100" s="11" t="s">
        <v>292</v>
      </c>
      <c r="C100" s="11" t="s">
        <v>128</v>
      </c>
      <c r="D100" s="11" t="s">
        <v>34</v>
      </c>
      <c r="E100" s="86">
        <v>198</v>
      </c>
      <c r="F100" s="11" t="s">
        <v>685</v>
      </c>
    </row>
    <row r="101" spans="1:6" x14ac:dyDescent="0.25">
      <c r="A101" s="4" t="s">
        <v>482</v>
      </c>
      <c r="B101" s="4" t="s">
        <v>89</v>
      </c>
      <c r="C101" s="4" t="s">
        <v>128</v>
      </c>
      <c r="D101" s="4" t="s">
        <v>34</v>
      </c>
      <c r="E101" s="5">
        <v>198</v>
      </c>
      <c r="F101" s="4" t="s">
        <v>686</v>
      </c>
    </row>
    <row r="102" spans="1:6" x14ac:dyDescent="0.25">
      <c r="A102" s="11" t="s">
        <v>482</v>
      </c>
      <c r="B102" s="11" t="s">
        <v>63</v>
      </c>
      <c r="C102" s="11" t="s">
        <v>128</v>
      </c>
      <c r="D102" s="11" t="s">
        <v>12</v>
      </c>
      <c r="E102" s="86">
        <v>154</v>
      </c>
      <c r="F102" s="11" t="s">
        <v>687</v>
      </c>
    </row>
    <row r="103" spans="1:6" x14ac:dyDescent="0.25">
      <c r="A103" s="4" t="s">
        <v>482</v>
      </c>
      <c r="B103" s="4" t="s">
        <v>63</v>
      </c>
      <c r="C103" s="4" t="s">
        <v>128</v>
      </c>
      <c r="D103" s="4" t="s">
        <v>12</v>
      </c>
      <c r="E103" s="5">
        <v>154</v>
      </c>
      <c r="F103" s="4" t="s">
        <v>688</v>
      </c>
    </row>
    <row r="104" spans="1:6" ht="15.75" thickBot="1" x14ac:dyDescent="0.3">
      <c r="A104" s="12" t="s">
        <v>482</v>
      </c>
      <c r="B104" s="12" t="s">
        <v>63</v>
      </c>
      <c r="C104" s="12" t="s">
        <v>473</v>
      </c>
      <c r="D104" s="12" t="s">
        <v>10</v>
      </c>
      <c r="E104" s="87">
        <v>209</v>
      </c>
      <c r="F104" s="12" t="s">
        <v>689</v>
      </c>
    </row>
    <row r="105" spans="1:6" ht="29.25" thickTop="1" x14ac:dyDescent="0.25">
      <c r="A105" s="65" t="s">
        <v>453</v>
      </c>
      <c r="B105" s="65" t="s">
        <v>384</v>
      </c>
      <c r="C105" s="65" t="s">
        <v>128</v>
      </c>
      <c r="D105" s="65" t="s">
        <v>18</v>
      </c>
      <c r="E105" s="66">
        <v>396</v>
      </c>
      <c r="F105" s="65" t="s">
        <v>452</v>
      </c>
    </row>
    <row r="106" spans="1:6" x14ac:dyDescent="0.25">
      <c r="A106" s="11" t="s">
        <v>453</v>
      </c>
      <c r="B106" s="11" t="s">
        <v>384</v>
      </c>
      <c r="C106" s="11" t="s">
        <v>128</v>
      </c>
      <c r="D106" s="11" t="s">
        <v>21</v>
      </c>
      <c r="E106" s="86">
        <v>396</v>
      </c>
      <c r="F106" s="11"/>
    </row>
    <row r="107" spans="1:6" x14ac:dyDescent="0.25">
      <c r="A107" s="4" t="s">
        <v>453</v>
      </c>
      <c r="B107" s="4" t="s">
        <v>384</v>
      </c>
      <c r="C107" s="4" t="s">
        <v>128</v>
      </c>
      <c r="D107" s="4" t="s">
        <v>9</v>
      </c>
      <c r="E107" s="5">
        <v>297</v>
      </c>
      <c r="F107" s="4"/>
    </row>
    <row r="108" spans="1:6" x14ac:dyDescent="0.25">
      <c r="A108" s="11" t="s">
        <v>453</v>
      </c>
      <c r="B108" s="11" t="s">
        <v>384</v>
      </c>
      <c r="C108" s="11" t="s">
        <v>128</v>
      </c>
      <c r="D108" s="11" t="s">
        <v>10</v>
      </c>
      <c r="E108" s="86">
        <v>264</v>
      </c>
      <c r="F108" s="11"/>
    </row>
    <row r="109" spans="1:6" x14ac:dyDescent="0.25">
      <c r="A109" s="4" t="s">
        <v>453</v>
      </c>
      <c r="B109" s="4" t="s">
        <v>384</v>
      </c>
      <c r="C109" s="4" t="s">
        <v>128</v>
      </c>
      <c r="D109" s="4" t="s">
        <v>34</v>
      </c>
      <c r="E109" s="5">
        <v>220</v>
      </c>
      <c r="F109" s="4"/>
    </row>
    <row r="110" spans="1:6" x14ac:dyDescent="0.25">
      <c r="A110" s="11" t="s">
        <v>453</v>
      </c>
      <c r="B110" s="11" t="s">
        <v>384</v>
      </c>
      <c r="C110" s="11" t="s">
        <v>128</v>
      </c>
      <c r="D110" s="11" t="s">
        <v>12</v>
      </c>
      <c r="E110" s="86">
        <v>214.5</v>
      </c>
      <c r="F110" s="11"/>
    </row>
    <row r="111" spans="1:6" ht="15.75" thickBot="1" x14ac:dyDescent="0.3">
      <c r="A111" s="63" t="s">
        <v>453</v>
      </c>
      <c r="B111" s="63" t="s">
        <v>384</v>
      </c>
      <c r="C111" s="63" t="s">
        <v>128</v>
      </c>
      <c r="D111" s="63" t="s">
        <v>43</v>
      </c>
      <c r="E111" s="64">
        <v>225.5</v>
      </c>
      <c r="F111" s="63"/>
    </row>
    <row r="112" spans="1:6" ht="15.75" thickTop="1" x14ac:dyDescent="0.25">
      <c r="A112" s="10" t="s">
        <v>489</v>
      </c>
      <c r="B112" s="10" t="s">
        <v>63</v>
      </c>
      <c r="C112" s="10" t="s">
        <v>690</v>
      </c>
      <c r="D112" s="10" t="s">
        <v>10</v>
      </c>
      <c r="E112" s="88">
        <v>275</v>
      </c>
      <c r="F112" s="10" t="s">
        <v>692</v>
      </c>
    </row>
    <row r="113" spans="1:6" x14ac:dyDescent="0.25">
      <c r="A113" s="4" t="s">
        <v>489</v>
      </c>
      <c r="B113" s="4" t="s">
        <v>63</v>
      </c>
      <c r="C113" s="4" t="s">
        <v>691</v>
      </c>
      <c r="D113" s="4" t="s">
        <v>9</v>
      </c>
      <c r="E113" s="5">
        <v>285</v>
      </c>
      <c r="F113" s="4" t="s">
        <v>693</v>
      </c>
    </row>
    <row r="114" spans="1:6" x14ac:dyDescent="0.25">
      <c r="A114" s="11" t="s">
        <v>489</v>
      </c>
      <c r="B114" s="11" t="s">
        <v>63</v>
      </c>
      <c r="C114" s="11" t="s">
        <v>691</v>
      </c>
      <c r="D114" s="11" t="s">
        <v>21</v>
      </c>
      <c r="E114" s="86">
        <v>335</v>
      </c>
      <c r="F114" s="11" t="s">
        <v>694</v>
      </c>
    </row>
    <row r="115" spans="1:6" x14ac:dyDescent="0.25">
      <c r="A115" s="4" t="s">
        <v>489</v>
      </c>
      <c r="B115" s="4" t="s">
        <v>63</v>
      </c>
      <c r="C115" s="4" t="s">
        <v>691</v>
      </c>
      <c r="D115" s="4" t="s">
        <v>42</v>
      </c>
      <c r="E115" s="5">
        <v>310</v>
      </c>
      <c r="F115" s="4" t="s">
        <v>695</v>
      </c>
    </row>
    <row r="116" spans="1:6" ht="15.75" thickBot="1" x14ac:dyDescent="0.3">
      <c r="A116" s="12" t="s">
        <v>489</v>
      </c>
      <c r="B116" s="12" t="s">
        <v>63</v>
      </c>
      <c r="C116" s="12" t="s">
        <v>691</v>
      </c>
      <c r="D116" s="12" t="s">
        <v>42</v>
      </c>
      <c r="E116" s="87">
        <v>310</v>
      </c>
      <c r="F116" s="12" t="s">
        <v>696</v>
      </c>
    </row>
    <row r="117" spans="1:6" ht="15.75" thickTop="1" x14ac:dyDescent="0.25">
      <c r="A117" s="65" t="s">
        <v>493</v>
      </c>
      <c r="B117" s="65" t="s">
        <v>5</v>
      </c>
      <c r="C117" s="65" t="s">
        <v>128</v>
      </c>
      <c r="D117" s="65" t="s">
        <v>18</v>
      </c>
      <c r="E117" s="66">
        <v>286</v>
      </c>
      <c r="F117" s="65" t="s">
        <v>708</v>
      </c>
    </row>
    <row r="118" spans="1:6" x14ac:dyDescent="0.25">
      <c r="A118" s="11" t="s">
        <v>493</v>
      </c>
      <c r="B118" s="11" t="s">
        <v>5</v>
      </c>
      <c r="C118" s="11" t="s">
        <v>128</v>
      </c>
      <c r="D118" s="11" t="s">
        <v>18</v>
      </c>
      <c r="E118" s="86">
        <v>286</v>
      </c>
      <c r="F118" s="11" t="s">
        <v>709</v>
      </c>
    </row>
    <row r="119" spans="1:6" x14ac:dyDescent="0.25">
      <c r="A119" s="4" t="s">
        <v>493</v>
      </c>
      <c r="B119" s="4" t="s">
        <v>5</v>
      </c>
      <c r="C119" s="4" t="s">
        <v>128</v>
      </c>
      <c r="D119" s="4" t="s">
        <v>34</v>
      </c>
      <c r="E119" s="5">
        <v>165</v>
      </c>
      <c r="F119" s="4" t="s">
        <v>710</v>
      </c>
    </row>
    <row r="120" spans="1:6" ht="15.75" thickBot="1" x14ac:dyDescent="0.3">
      <c r="A120" s="12" t="s">
        <v>493</v>
      </c>
      <c r="B120" s="12" t="s">
        <v>5</v>
      </c>
      <c r="C120" s="12" t="s">
        <v>128</v>
      </c>
      <c r="D120" s="12" t="s">
        <v>34</v>
      </c>
      <c r="E120" s="87">
        <v>165</v>
      </c>
      <c r="F120" s="12" t="s">
        <v>711</v>
      </c>
    </row>
    <row r="121" spans="1:6" ht="15.75" thickTop="1" x14ac:dyDescent="0.25">
      <c r="A121" s="65" t="s">
        <v>68</v>
      </c>
      <c r="B121" s="65" t="s">
        <v>63</v>
      </c>
      <c r="C121" s="65" t="s">
        <v>128</v>
      </c>
      <c r="D121" s="65" t="s">
        <v>18</v>
      </c>
      <c r="E121" s="66">
        <v>396</v>
      </c>
      <c r="F121" s="65" t="s">
        <v>18</v>
      </c>
    </row>
    <row r="122" spans="1:6" ht="28.5" x14ac:dyDescent="0.25">
      <c r="A122" s="11" t="s">
        <v>68</v>
      </c>
      <c r="B122" s="11" t="s">
        <v>63</v>
      </c>
      <c r="C122" s="11" t="s">
        <v>128</v>
      </c>
      <c r="D122" s="11" t="s">
        <v>7</v>
      </c>
      <c r="E122" s="86">
        <v>374</v>
      </c>
      <c r="F122" s="11" t="s">
        <v>64</v>
      </c>
    </row>
    <row r="123" spans="1:6" x14ac:dyDescent="0.25">
      <c r="A123" s="4" t="s">
        <v>68</v>
      </c>
      <c r="B123" s="4" t="s">
        <v>63</v>
      </c>
      <c r="C123" s="4" t="s">
        <v>128</v>
      </c>
      <c r="D123" s="4" t="s">
        <v>21</v>
      </c>
      <c r="E123" s="5">
        <v>341</v>
      </c>
      <c r="F123" s="4" t="s">
        <v>21</v>
      </c>
    </row>
    <row r="124" spans="1:6" x14ac:dyDescent="0.25">
      <c r="A124" s="11" t="s">
        <v>68</v>
      </c>
      <c r="B124" s="11" t="s">
        <v>63</v>
      </c>
      <c r="C124" s="11" t="s">
        <v>128</v>
      </c>
      <c r="D124" s="11" t="s">
        <v>42</v>
      </c>
      <c r="E124" s="86">
        <v>319</v>
      </c>
      <c r="F124" s="11" t="s">
        <v>42</v>
      </c>
    </row>
    <row r="125" spans="1:6" x14ac:dyDescent="0.25">
      <c r="A125" s="4" t="s">
        <v>68</v>
      </c>
      <c r="B125" s="4" t="s">
        <v>63</v>
      </c>
      <c r="C125" s="4" t="s">
        <v>128</v>
      </c>
      <c r="D125" s="4" t="s">
        <v>9</v>
      </c>
      <c r="E125" s="5">
        <v>286</v>
      </c>
      <c r="F125" s="4" t="s">
        <v>9</v>
      </c>
    </row>
    <row r="126" spans="1:6" ht="28.5" x14ac:dyDescent="0.25">
      <c r="A126" s="11" t="s">
        <v>68</v>
      </c>
      <c r="B126" s="11" t="s">
        <v>63</v>
      </c>
      <c r="C126" s="11" t="s">
        <v>128</v>
      </c>
      <c r="D126" s="11" t="s">
        <v>34</v>
      </c>
      <c r="E126" s="86">
        <v>264</v>
      </c>
      <c r="F126" s="11" t="s">
        <v>447</v>
      </c>
    </row>
    <row r="127" spans="1:6" ht="28.5" x14ac:dyDescent="0.25">
      <c r="A127" s="4" t="s">
        <v>68</v>
      </c>
      <c r="B127" s="4" t="s">
        <v>63</v>
      </c>
      <c r="C127" s="4" t="s">
        <v>128</v>
      </c>
      <c r="D127" s="4" t="s">
        <v>10</v>
      </c>
      <c r="E127" s="5">
        <v>242</v>
      </c>
      <c r="F127" s="4" t="s">
        <v>448</v>
      </c>
    </row>
    <row r="128" spans="1:6" x14ac:dyDescent="0.25">
      <c r="A128" s="11" t="s">
        <v>68</v>
      </c>
      <c r="B128" s="11" t="s">
        <v>63</v>
      </c>
      <c r="C128" s="11" t="s">
        <v>128</v>
      </c>
      <c r="D128" s="11" t="s">
        <v>13</v>
      </c>
      <c r="E128" s="86">
        <v>209</v>
      </c>
      <c r="F128" s="11" t="s">
        <v>67</v>
      </c>
    </row>
    <row r="129" spans="1:6" x14ac:dyDescent="0.25">
      <c r="A129" s="4" t="s">
        <v>68</v>
      </c>
      <c r="B129" s="4" t="s">
        <v>63</v>
      </c>
      <c r="C129" s="4" t="s">
        <v>128</v>
      </c>
      <c r="D129" s="4" t="s">
        <v>43</v>
      </c>
      <c r="E129" s="5">
        <v>165</v>
      </c>
      <c r="F129" s="4" t="s">
        <v>449</v>
      </c>
    </row>
    <row r="130" spans="1:6" ht="15.75" thickBot="1" x14ac:dyDescent="0.3">
      <c r="A130" s="12" t="s">
        <v>68</v>
      </c>
      <c r="B130" s="12" t="s">
        <v>63</v>
      </c>
      <c r="C130" s="12" t="s">
        <v>128</v>
      </c>
      <c r="D130" s="12" t="s">
        <v>12</v>
      </c>
      <c r="E130" s="87">
        <v>132</v>
      </c>
      <c r="F130" s="12" t="s">
        <v>12</v>
      </c>
    </row>
    <row r="131" spans="1:6" ht="15.75" thickTop="1" x14ac:dyDescent="0.25">
      <c r="A131" s="65" t="s">
        <v>664</v>
      </c>
      <c r="B131" s="65" t="s">
        <v>5</v>
      </c>
      <c r="C131" s="65" t="s">
        <v>665</v>
      </c>
      <c r="D131" s="65" t="s">
        <v>18</v>
      </c>
      <c r="E131" s="66">
        <v>308</v>
      </c>
      <c r="F131" s="65" t="s">
        <v>302</v>
      </c>
    </row>
    <row r="132" spans="1:6" x14ac:dyDescent="0.25">
      <c r="A132" s="11" t="s">
        <v>664</v>
      </c>
      <c r="B132" s="11" t="s">
        <v>5</v>
      </c>
      <c r="C132" s="11" t="s">
        <v>665</v>
      </c>
      <c r="D132" s="11" t="s">
        <v>10</v>
      </c>
      <c r="E132" s="86">
        <v>286</v>
      </c>
      <c r="F132" s="11" t="s">
        <v>666</v>
      </c>
    </row>
    <row r="133" spans="1:6" x14ac:dyDescent="0.25">
      <c r="A133" s="4" t="s">
        <v>664</v>
      </c>
      <c r="B133" s="4" t="s">
        <v>5</v>
      </c>
      <c r="C133" s="4" t="s">
        <v>665</v>
      </c>
      <c r="D133" s="4" t="s">
        <v>10</v>
      </c>
      <c r="E133" s="5">
        <v>264</v>
      </c>
      <c r="F133" s="4" t="s">
        <v>328</v>
      </c>
    </row>
    <row r="134" spans="1:6" x14ac:dyDescent="0.25">
      <c r="A134" s="11" t="s">
        <v>664</v>
      </c>
      <c r="B134" s="11" t="s">
        <v>5</v>
      </c>
      <c r="C134" s="11" t="s">
        <v>665</v>
      </c>
      <c r="D134" s="11" t="s">
        <v>43</v>
      </c>
      <c r="E134" s="86">
        <v>203.5</v>
      </c>
      <c r="F134" s="11" t="s">
        <v>667</v>
      </c>
    </row>
    <row r="135" spans="1:6" ht="15.75" thickBot="1" x14ac:dyDescent="0.3">
      <c r="A135" s="63" t="s">
        <v>664</v>
      </c>
      <c r="B135" s="63" t="s">
        <v>5</v>
      </c>
      <c r="C135" s="63" t="s">
        <v>665</v>
      </c>
      <c r="D135" s="63" t="s">
        <v>43</v>
      </c>
      <c r="E135" s="64">
        <v>192.5</v>
      </c>
      <c r="F135" s="63" t="s">
        <v>276</v>
      </c>
    </row>
    <row r="136" spans="1:6" ht="15.75" thickTop="1" x14ac:dyDescent="0.25">
      <c r="A136" s="10" t="s">
        <v>661</v>
      </c>
      <c r="B136" s="10" t="s">
        <v>386</v>
      </c>
      <c r="C136" s="10" t="s">
        <v>662</v>
      </c>
      <c r="D136" s="10" t="s">
        <v>18</v>
      </c>
      <c r="E136" s="88">
        <v>286</v>
      </c>
      <c r="F136" s="10"/>
    </row>
    <row r="137" spans="1:6" x14ac:dyDescent="0.25">
      <c r="A137" s="4" t="s">
        <v>661</v>
      </c>
      <c r="B137" s="4" t="s">
        <v>386</v>
      </c>
      <c r="C137" s="4" t="s">
        <v>662</v>
      </c>
      <c r="D137" s="4" t="s">
        <v>9</v>
      </c>
      <c r="E137" s="5">
        <v>242</v>
      </c>
      <c r="F137" s="4"/>
    </row>
    <row r="138" spans="1:6" x14ac:dyDescent="0.25">
      <c r="A138" s="11" t="s">
        <v>661</v>
      </c>
      <c r="B138" s="11" t="s">
        <v>386</v>
      </c>
      <c r="C138" s="11" t="s">
        <v>662</v>
      </c>
      <c r="D138" s="11" t="s">
        <v>10</v>
      </c>
      <c r="E138" s="86">
        <v>242</v>
      </c>
      <c r="F138" s="11"/>
    </row>
    <row r="139" spans="1:6" x14ac:dyDescent="0.25">
      <c r="A139" s="4" t="s">
        <v>661</v>
      </c>
      <c r="B139" s="4" t="s">
        <v>386</v>
      </c>
      <c r="C139" s="4" t="s">
        <v>662</v>
      </c>
      <c r="D139" s="4" t="s">
        <v>34</v>
      </c>
      <c r="E139" s="5">
        <v>187</v>
      </c>
      <c r="F139" s="4"/>
    </row>
    <row r="140" spans="1:6" ht="15.75" thickBot="1" x14ac:dyDescent="0.3">
      <c r="A140" s="12" t="s">
        <v>661</v>
      </c>
      <c r="B140" s="12" t="s">
        <v>386</v>
      </c>
      <c r="C140" s="12" t="s">
        <v>663</v>
      </c>
      <c r="D140" s="12" t="s">
        <v>43</v>
      </c>
      <c r="E140" s="87">
        <v>154</v>
      </c>
      <c r="F140" s="12"/>
    </row>
    <row r="141" spans="1:6" ht="15.75" thickTop="1" x14ac:dyDescent="0.25"/>
  </sheetData>
  <autoFilter ref="A2:F140" xr:uid="{0EE97AF9-D04D-4D6F-AABA-0CA9D842FEBC}">
    <sortState xmlns:xlrd2="http://schemas.microsoft.com/office/spreadsheetml/2017/richdata2" ref="A3:F140">
      <sortCondition ref="A2:A140"/>
    </sortState>
  </autoFilter>
  <mergeCells count="1">
    <mergeCell ref="B1:F1"/>
  </mergeCells>
  <dataValidations count="1">
    <dataValidation type="list" allowBlank="1" showInputMessage="1" showErrorMessage="1" prompt="Please select from the dropdown list." sqref="D3:D140" xr:uid="{DF7FA429-3992-443E-A5DA-598BDE1FF02D}">
      <formula1>"Partner, Director, Senior Manager, Associate Director, Principal, Associate, Senior, Scientist, Specialist, Technician, Draftsperson, Graduate"</formula1>
    </dataValidation>
  </dataValidations>
  <hyperlinks>
    <hyperlink ref="A1" location="Summary!A1" display="Link to SUMMARY Worksheet" xr:uid="{DCF33866-0D77-4E6B-A3CD-C45E20A6F342}"/>
  </hyperlinks>
  <pageMargins left="0.7" right="0.7" top="0.75" bottom="0.75" header="0.3" footer="0.3"/>
  <headerFooter>
    <oddHeader>&amp;C&amp;"Calibri"&amp;12&amp;KFF0000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D0572-CD83-4C8E-8344-A2EA96C5C449}">
  <sheetPr>
    <tabColor theme="9" tint="-0.249977111117893"/>
  </sheetPr>
  <dimension ref="A1:M36"/>
  <sheetViews>
    <sheetView showGridLines="0" workbookViewId="0">
      <selection activeCell="A2" sqref="A2"/>
    </sheetView>
  </sheetViews>
  <sheetFormatPr defaultRowHeight="15" x14ac:dyDescent="0.25"/>
  <cols>
    <col min="1" max="1" width="54.5703125" bestFit="1" customWidth="1"/>
    <col min="2" max="13" width="16.28515625" customWidth="1"/>
    <col min="14" max="14" width="11.28515625" bestFit="1" customWidth="1"/>
  </cols>
  <sheetData>
    <row r="1" spans="1:13" ht="25.5" x14ac:dyDescent="0.5">
      <c r="A1" s="39" t="s">
        <v>195</v>
      </c>
      <c r="B1" s="178" t="s">
        <v>1655</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3" ht="16.5" x14ac:dyDescent="0.3">
      <c r="A4" s="70" t="s">
        <v>339</v>
      </c>
      <c r="B4" s="90"/>
      <c r="C4" s="91"/>
      <c r="D4" s="91">
        <v>390</v>
      </c>
      <c r="E4" s="91">
        <v>180</v>
      </c>
      <c r="F4" s="91">
        <v>160</v>
      </c>
      <c r="G4" s="91"/>
      <c r="H4" s="91">
        <v>360</v>
      </c>
      <c r="I4" s="91">
        <v>190</v>
      </c>
      <c r="J4" s="91">
        <v>260</v>
      </c>
      <c r="K4" s="91">
        <v>300</v>
      </c>
      <c r="L4" s="91">
        <v>230</v>
      </c>
      <c r="M4" s="91">
        <v>200</v>
      </c>
    </row>
    <row r="5" spans="1:13" ht="16.5" x14ac:dyDescent="0.3">
      <c r="A5" s="84" t="s">
        <v>786</v>
      </c>
      <c r="B5" s="92">
        <v>303.05</v>
      </c>
      <c r="C5" s="93">
        <v>323.95</v>
      </c>
      <c r="D5" s="93">
        <v>459.79999999999995</v>
      </c>
      <c r="E5" s="93">
        <v>182.875</v>
      </c>
      <c r="F5" s="93">
        <v>167.2</v>
      </c>
      <c r="G5" s="93"/>
      <c r="H5" s="93">
        <v>376.2</v>
      </c>
      <c r="I5" s="93"/>
      <c r="J5" s="93">
        <v>282.14999999999998</v>
      </c>
      <c r="K5" s="93">
        <v>376.2</v>
      </c>
      <c r="L5" s="93">
        <v>240.35</v>
      </c>
      <c r="M5" s="93">
        <v>271.7</v>
      </c>
    </row>
    <row r="6" spans="1:13" ht="16.5" x14ac:dyDescent="0.3">
      <c r="A6" s="70" t="s">
        <v>92</v>
      </c>
      <c r="B6" s="92"/>
      <c r="C6" s="93">
        <v>339.625</v>
      </c>
      <c r="D6" s="93">
        <v>370.97500000000002</v>
      </c>
      <c r="E6" s="93">
        <v>161.97499999999999</v>
      </c>
      <c r="F6" s="93">
        <v>156.75</v>
      </c>
      <c r="G6" s="93">
        <v>470.25</v>
      </c>
      <c r="H6" s="93">
        <v>266.47500000000002</v>
      </c>
      <c r="I6" s="93"/>
      <c r="J6" s="93">
        <v>219.45</v>
      </c>
      <c r="K6" s="93"/>
      <c r="L6" s="93">
        <v>256.02499999999998</v>
      </c>
      <c r="M6" s="93">
        <v>203.77500000000001</v>
      </c>
    </row>
    <row r="7" spans="1:13" ht="16.5" x14ac:dyDescent="0.3">
      <c r="A7" s="84" t="s">
        <v>344</v>
      </c>
      <c r="B7" s="92">
        <v>180</v>
      </c>
      <c r="C7" s="93"/>
      <c r="D7" s="93"/>
      <c r="E7" s="93"/>
      <c r="F7" s="93"/>
      <c r="G7" s="93"/>
      <c r="H7" s="93">
        <v>210</v>
      </c>
      <c r="I7" s="93"/>
      <c r="J7" s="93">
        <v>190</v>
      </c>
      <c r="K7" s="93"/>
      <c r="L7" s="93"/>
      <c r="M7" s="93"/>
    </row>
    <row r="8" spans="1:13" ht="16.5" x14ac:dyDescent="0.3">
      <c r="A8" s="70" t="s">
        <v>198</v>
      </c>
      <c r="B8" s="92"/>
      <c r="C8" s="93"/>
      <c r="D8" s="93"/>
      <c r="E8" s="93">
        <v>198</v>
      </c>
      <c r="F8" s="93">
        <v>148.5</v>
      </c>
      <c r="G8" s="93">
        <v>330</v>
      </c>
      <c r="H8" s="93"/>
      <c r="I8" s="93"/>
      <c r="J8" s="93">
        <v>275</v>
      </c>
      <c r="K8" s="93">
        <v>275</v>
      </c>
      <c r="L8" s="93">
        <v>255</v>
      </c>
      <c r="M8" s="93">
        <v>242</v>
      </c>
    </row>
    <row r="9" spans="1:13" ht="16.5" x14ac:dyDescent="0.3">
      <c r="A9" s="84" t="s">
        <v>807</v>
      </c>
      <c r="B9" s="92"/>
      <c r="C9" s="93"/>
      <c r="D9" s="93">
        <v>330</v>
      </c>
      <c r="E9" s="93">
        <v>154</v>
      </c>
      <c r="F9" s="93"/>
      <c r="G9" s="93"/>
      <c r="H9" s="93"/>
      <c r="I9" s="93"/>
      <c r="J9" s="93"/>
      <c r="K9" s="93">
        <v>220.00000000000003</v>
      </c>
      <c r="L9" s="93">
        <v>192.50000000000003</v>
      </c>
      <c r="M9" s="93"/>
    </row>
    <row r="10" spans="1:13" ht="16.5" x14ac:dyDescent="0.3">
      <c r="A10" s="70" t="s">
        <v>44</v>
      </c>
      <c r="B10" s="92">
        <v>340</v>
      </c>
      <c r="C10" s="93">
        <v>375</v>
      </c>
      <c r="D10" s="93">
        <v>420</v>
      </c>
      <c r="E10" s="93">
        <v>200</v>
      </c>
      <c r="F10" s="93">
        <v>180</v>
      </c>
      <c r="G10" s="93">
        <v>420</v>
      </c>
      <c r="H10" s="93">
        <v>340</v>
      </c>
      <c r="I10" s="93">
        <v>290</v>
      </c>
      <c r="J10" s="93">
        <v>290</v>
      </c>
      <c r="K10" s="93">
        <v>375</v>
      </c>
      <c r="L10" s="93">
        <v>230</v>
      </c>
      <c r="M10" s="93">
        <v>250</v>
      </c>
    </row>
    <row r="11" spans="1:13" ht="16.5" x14ac:dyDescent="0.3">
      <c r="A11" s="84" t="s">
        <v>61</v>
      </c>
      <c r="B11" s="92">
        <v>341</v>
      </c>
      <c r="C11" s="93"/>
      <c r="D11" s="93">
        <v>385</v>
      </c>
      <c r="E11" s="93"/>
      <c r="F11" s="93">
        <v>187</v>
      </c>
      <c r="G11" s="93"/>
      <c r="H11" s="93">
        <v>363</v>
      </c>
      <c r="I11" s="93"/>
      <c r="J11" s="93">
        <v>264</v>
      </c>
      <c r="K11" s="93"/>
      <c r="L11" s="93">
        <v>308</v>
      </c>
      <c r="M11" s="93">
        <v>231</v>
      </c>
    </row>
    <row r="12" spans="1:13" ht="16.5" x14ac:dyDescent="0.3">
      <c r="A12" s="70" t="s">
        <v>223</v>
      </c>
      <c r="B12" s="92"/>
      <c r="C12" s="93">
        <v>429</v>
      </c>
      <c r="D12" s="93">
        <v>511.5</v>
      </c>
      <c r="E12" s="93">
        <v>324.5</v>
      </c>
      <c r="F12" s="93">
        <v>225.5</v>
      </c>
      <c r="G12" s="93"/>
      <c r="H12" s="93"/>
      <c r="I12" s="93"/>
      <c r="J12" s="93">
        <v>357.5</v>
      </c>
      <c r="K12" s="93"/>
      <c r="L12" s="93"/>
      <c r="M12" s="93">
        <v>291.5</v>
      </c>
    </row>
    <row r="13" spans="1:13" ht="16.5" x14ac:dyDescent="0.3">
      <c r="A13" s="84" t="s">
        <v>259</v>
      </c>
      <c r="B13" s="92">
        <v>242</v>
      </c>
      <c r="C13" s="93"/>
      <c r="D13" s="93">
        <v>288.2</v>
      </c>
      <c r="E13" s="93">
        <v>157.30000000000001</v>
      </c>
      <c r="F13" s="93">
        <v>187</v>
      </c>
      <c r="G13" s="93">
        <v>288.2</v>
      </c>
      <c r="H13" s="93"/>
      <c r="I13" s="93"/>
      <c r="J13" s="93">
        <v>242</v>
      </c>
      <c r="K13" s="93"/>
      <c r="L13" s="93"/>
      <c r="M13" s="93">
        <v>157.30000000000001</v>
      </c>
    </row>
    <row r="14" spans="1:13" ht="16.5" x14ac:dyDescent="0.3">
      <c r="A14" s="70" t="s">
        <v>73</v>
      </c>
      <c r="B14" s="92">
        <v>330</v>
      </c>
      <c r="C14" s="93"/>
      <c r="D14" s="93">
        <v>347</v>
      </c>
      <c r="E14" s="93">
        <v>198</v>
      </c>
      <c r="F14" s="93"/>
      <c r="G14" s="93"/>
      <c r="H14" s="93">
        <v>374</v>
      </c>
      <c r="I14" s="93"/>
      <c r="J14" s="93">
        <v>242</v>
      </c>
      <c r="K14" s="93">
        <v>275</v>
      </c>
      <c r="L14" s="93">
        <v>209</v>
      </c>
      <c r="M14" s="93"/>
    </row>
    <row r="15" spans="1:13" ht="16.5" x14ac:dyDescent="0.3">
      <c r="A15" s="84" t="s">
        <v>62</v>
      </c>
      <c r="B15" s="92">
        <v>304.70000000000005</v>
      </c>
      <c r="C15" s="93"/>
      <c r="D15" s="93">
        <v>403.70000000000005</v>
      </c>
      <c r="E15" s="93">
        <v>343.20000000000005</v>
      </c>
      <c r="F15" s="93">
        <v>168.3</v>
      </c>
      <c r="G15" s="93"/>
      <c r="H15" s="93">
        <v>339.90000000000003</v>
      </c>
      <c r="I15" s="93"/>
      <c r="J15" s="93">
        <v>261.8</v>
      </c>
      <c r="K15" s="93"/>
      <c r="L15" s="93">
        <v>227.70000000000002</v>
      </c>
      <c r="M15" s="93"/>
    </row>
    <row r="16" spans="1:13" ht="16.5" x14ac:dyDescent="0.3">
      <c r="A16" s="70" t="s">
        <v>383</v>
      </c>
      <c r="B16" s="92"/>
      <c r="C16" s="93">
        <v>270</v>
      </c>
      <c r="D16" s="93"/>
      <c r="E16" s="93">
        <v>140</v>
      </c>
      <c r="F16" s="93">
        <v>140</v>
      </c>
      <c r="G16" s="93">
        <v>300</v>
      </c>
      <c r="H16" s="93">
        <v>240</v>
      </c>
      <c r="I16" s="93"/>
      <c r="J16" s="93">
        <v>210</v>
      </c>
      <c r="K16" s="93">
        <v>250</v>
      </c>
      <c r="L16" s="93">
        <v>190</v>
      </c>
      <c r="M16" s="93">
        <v>160</v>
      </c>
    </row>
    <row r="17" spans="1:13" ht="16.5" x14ac:dyDescent="0.3">
      <c r="A17" s="84" t="s">
        <v>808</v>
      </c>
      <c r="B17" s="92">
        <v>275</v>
      </c>
      <c r="C17" s="93"/>
      <c r="D17" s="93">
        <v>357.5</v>
      </c>
      <c r="E17" s="93"/>
      <c r="F17" s="93">
        <v>155</v>
      </c>
      <c r="G17" s="93"/>
      <c r="H17" s="93"/>
      <c r="I17" s="93"/>
      <c r="J17" s="93"/>
      <c r="K17" s="93"/>
      <c r="L17" s="93">
        <v>258.5</v>
      </c>
      <c r="M17" s="93">
        <v>195</v>
      </c>
    </row>
    <row r="18" spans="1:13" ht="16.5" x14ac:dyDescent="0.3">
      <c r="A18" s="70" t="s">
        <v>82</v>
      </c>
      <c r="B18" s="92"/>
      <c r="C18" s="93"/>
      <c r="D18" s="93">
        <v>308</v>
      </c>
      <c r="E18" s="93">
        <v>176</v>
      </c>
      <c r="F18" s="93">
        <v>154</v>
      </c>
      <c r="G18" s="93"/>
      <c r="H18" s="93">
        <v>264</v>
      </c>
      <c r="I18" s="93"/>
      <c r="J18" s="93">
        <v>242.00000000000003</v>
      </c>
      <c r="K18" s="93"/>
      <c r="L18" s="93">
        <v>187.00000000000003</v>
      </c>
      <c r="M18" s="93"/>
    </row>
    <row r="19" spans="1:13" ht="16.5" x14ac:dyDescent="0.3">
      <c r="A19" s="84" t="s">
        <v>482</v>
      </c>
      <c r="B19" s="92">
        <v>264</v>
      </c>
      <c r="C19" s="93"/>
      <c r="D19" s="93">
        <v>528</v>
      </c>
      <c r="E19" s="93"/>
      <c r="F19" s="93"/>
      <c r="G19" s="93"/>
      <c r="H19" s="93">
        <v>385</v>
      </c>
      <c r="I19" s="93"/>
      <c r="J19" s="93">
        <v>242</v>
      </c>
      <c r="K19" s="93"/>
      <c r="L19" s="93"/>
      <c r="M19" s="93"/>
    </row>
    <row r="20" spans="1:13" ht="16.5" x14ac:dyDescent="0.3">
      <c r="A20" s="70" t="s">
        <v>453</v>
      </c>
      <c r="B20" s="92">
        <v>297</v>
      </c>
      <c r="C20" s="93">
        <v>396</v>
      </c>
      <c r="D20" s="93">
        <v>396</v>
      </c>
      <c r="E20" s="93">
        <v>225.5</v>
      </c>
      <c r="F20" s="93">
        <v>214.5</v>
      </c>
      <c r="G20" s="93"/>
      <c r="H20" s="93"/>
      <c r="I20" s="93"/>
      <c r="J20" s="93">
        <v>264</v>
      </c>
      <c r="K20" s="93"/>
      <c r="L20" s="93">
        <v>220</v>
      </c>
      <c r="M20" s="93"/>
    </row>
    <row r="21" spans="1:13" ht="16.5" x14ac:dyDescent="0.3">
      <c r="A21" s="84" t="s">
        <v>811</v>
      </c>
      <c r="B21" s="92">
        <v>285</v>
      </c>
      <c r="C21" s="93"/>
      <c r="D21" s="93">
        <v>385</v>
      </c>
      <c r="E21" s="93">
        <v>149</v>
      </c>
      <c r="F21" s="93">
        <v>149</v>
      </c>
      <c r="G21" s="93"/>
      <c r="H21" s="93">
        <v>315</v>
      </c>
      <c r="I21" s="93"/>
      <c r="J21" s="93">
        <v>220</v>
      </c>
      <c r="K21" s="93">
        <v>315</v>
      </c>
      <c r="L21" s="93">
        <v>185</v>
      </c>
      <c r="M21" s="93">
        <v>149</v>
      </c>
    </row>
    <row r="22" spans="1:13" ht="16.5" x14ac:dyDescent="0.3">
      <c r="A22" s="70" t="s">
        <v>489</v>
      </c>
      <c r="B22" s="92">
        <v>285</v>
      </c>
      <c r="C22" s="93">
        <v>335</v>
      </c>
      <c r="D22" s="93">
        <v>383</v>
      </c>
      <c r="E22" s="93"/>
      <c r="F22" s="93"/>
      <c r="G22" s="93"/>
      <c r="H22" s="93"/>
      <c r="I22" s="93"/>
      <c r="J22" s="93">
        <v>275</v>
      </c>
      <c r="K22" s="93"/>
      <c r="L22" s="93"/>
      <c r="M22" s="93"/>
    </row>
    <row r="23" spans="1:13" ht="16.5" x14ac:dyDescent="0.3">
      <c r="A23" s="84" t="s">
        <v>242</v>
      </c>
      <c r="B23" s="92"/>
      <c r="C23" s="93"/>
      <c r="D23" s="93"/>
      <c r="E23" s="93">
        <v>209</v>
      </c>
      <c r="F23" s="93">
        <v>154</v>
      </c>
      <c r="G23" s="93"/>
      <c r="H23" s="93">
        <v>440</v>
      </c>
      <c r="I23" s="93"/>
      <c r="J23" s="93">
        <v>231</v>
      </c>
      <c r="K23" s="93">
        <v>385</v>
      </c>
      <c r="L23" s="93"/>
      <c r="M23" s="93">
        <v>187</v>
      </c>
    </row>
    <row r="24" spans="1:13" ht="16.5" x14ac:dyDescent="0.3">
      <c r="A24" s="70" t="s">
        <v>810</v>
      </c>
      <c r="B24" s="92"/>
      <c r="C24" s="93"/>
      <c r="D24" s="93"/>
      <c r="E24" s="93">
        <v>187</v>
      </c>
      <c r="F24" s="93"/>
      <c r="G24" s="93">
        <v>330</v>
      </c>
      <c r="H24" s="93">
        <v>330</v>
      </c>
      <c r="I24" s="93"/>
      <c r="J24" s="93">
        <v>275</v>
      </c>
      <c r="K24" s="93"/>
      <c r="L24" s="93"/>
      <c r="M24" s="93"/>
    </row>
    <row r="25" spans="1:13" ht="16.5" x14ac:dyDescent="0.3">
      <c r="A25" s="84" t="s">
        <v>68</v>
      </c>
      <c r="B25" s="92">
        <v>286</v>
      </c>
      <c r="C25" s="93">
        <v>341</v>
      </c>
      <c r="D25" s="93">
        <v>396</v>
      </c>
      <c r="E25" s="93">
        <v>165</v>
      </c>
      <c r="F25" s="93">
        <v>132</v>
      </c>
      <c r="G25" s="93"/>
      <c r="H25" s="93">
        <v>319</v>
      </c>
      <c r="I25" s="93"/>
      <c r="J25" s="93">
        <v>242</v>
      </c>
      <c r="K25" s="93">
        <v>374</v>
      </c>
      <c r="L25" s="93">
        <v>264</v>
      </c>
      <c r="M25" s="93">
        <v>209</v>
      </c>
    </row>
    <row r="26" spans="1:13" ht="16.5" x14ac:dyDescent="0.3">
      <c r="A26" s="70" t="s">
        <v>252</v>
      </c>
      <c r="B26" s="92"/>
      <c r="C26" s="93"/>
      <c r="D26" s="93"/>
      <c r="E26" s="93"/>
      <c r="F26" s="93"/>
      <c r="G26" s="93"/>
      <c r="H26" s="93">
        <v>327.25</v>
      </c>
      <c r="I26" s="93"/>
      <c r="J26" s="93">
        <v>245.4375</v>
      </c>
      <c r="K26" s="93">
        <v>303.1875</v>
      </c>
      <c r="L26" s="93">
        <v>202.125</v>
      </c>
      <c r="M26" s="93">
        <v>197.3125</v>
      </c>
    </row>
    <row r="27" spans="1:13" ht="17.25" thickBot="1" x14ac:dyDescent="0.35">
      <c r="A27" s="89" t="s">
        <v>257</v>
      </c>
      <c r="B27" s="94">
        <v>245</v>
      </c>
      <c r="C27" s="95">
        <v>305</v>
      </c>
      <c r="D27" s="95">
        <v>430</v>
      </c>
      <c r="E27" s="95">
        <v>145</v>
      </c>
      <c r="F27" s="95">
        <v>145</v>
      </c>
      <c r="G27" s="95"/>
      <c r="H27" s="95"/>
      <c r="I27" s="95">
        <v>175</v>
      </c>
      <c r="J27" s="95">
        <v>215</v>
      </c>
      <c r="K27" s="95">
        <v>345</v>
      </c>
      <c r="L27" s="95">
        <v>215</v>
      </c>
      <c r="M27" s="95">
        <v>185</v>
      </c>
    </row>
    <row r="28" spans="1:13" ht="15.75" thickTop="1" x14ac:dyDescent="0.25"/>
    <row r="29" spans="1:13" x14ac:dyDescent="0.25">
      <c r="A29" s="61" t="s">
        <v>187</v>
      </c>
      <c r="B29" s="54">
        <f>AVERAGE(B4:B27)</f>
        <v>284.125</v>
      </c>
      <c r="C29" s="54">
        <f t="shared" ref="C29:M29" si="0">AVERAGE(C4:C27)</f>
        <v>346.06388888888887</v>
      </c>
      <c r="D29" s="54">
        <f t="shared" si="0"/>
        <v>393.87083333333334</v>
      </c>
      <c r="E29" s="54">
        <f t="shared" si="0"/>
        <v>194.24166666666667</v>
      </c>
      <c r="F29" s="54">
        <f t="shared" si="0"/>
        <v>166.10294117647058</v>
      </c>
      <c r="G29" s="54">
        <f t="shared" si="0"/>
        <v>356.4083333333333</v>
      </c>
      <c r="H29" s="54">
        <f t="shared" si="0"/>
        <v>328.11406250000005</v>
      </c>
      <c r="I29" s="54">
        <f t="shared" si="0"/>
        <v>218.33333333333334</v>
      </c>
      <c r="J29" s="54">
        <f t="shared" si="0"/>
        <v>252.06079545454543</v>
      </c>
      <c r="K29" s="54">
        <f t="shared" si="0"/>
        <v>316.11562499999997</v>
      </c>
      <c r="L29" s="54">
        <f t="shared" si="0"/>
        <v>227.65882352941176</v>
      </c>
      <c r="M29" s="54">
        <f t="shared" si="0"/>
        <v>208.63916666666665</v>
      </c>
    </row>
    <row r="30" spans="1:13" x14ac:dyDescent="0.25">
      <c r="A30" s="61" t="s">
        <v>188</v>
      </c>
      <c r="B30" s="54">
        <f>STDEV(B4:B27)</f>
        <v>43.01088748570178</v>
      </c>
      <c r="C30" s="54">
        <f t="shared" ref="C30:M30" si="1">STDEV(C4:C27)</f>
        <v>47.905905675721463</v>
      </c>
      <c r="D30" s="54">
        <f t="shared" si="1"/>
        <v>61.940066056537511</v>
      </c>
      <c r="E30" s="54">
        <f t="shared" si="1"/>
        <v>56.058449014241894</v>
      </c>
      <c r="F30" s="54">
        <f t="shared" si="1"/>
        <v>25.465494243364375</v>
      </c>
      <c r="G30" s="54">
        <f t="shared" si="1"/>
        <v>72.433282520307557</v>
      </c>
      <c r="H30" s="54">
        <f t="shared" si="1"/>
        <v>59.200523624338047</v>
      </c>
      <c r="I30" s="54">
        <f t="shared" si="1"/>
        <v>62.516664445036803</v>
      </c>
      <c r="J30" s="54">
        <f t="shared" si="1"/>
        <v>34.88948544866841</v>
      </c>
      <c r="K30" s="54">
        <f t="shared" si="1"/>
        <v>55.124684890101278</v>
      </c>
      <c r="L30" s="54">
        <f t="shared" si="1"/>
        <v>33.351396078791268</v>
      </c>
      <c r="M30" s="54">
        <f t="shared" si="1"/>
        <v>41.545478755931256</v>
      </c>
    </row>
    <row r="31" spans="1:13" x14ac:dyDescent="0.25">
      <c r="A31" s="61" t="s">
        <v>189</v>
      </c>
      <c r="B31" s="54">
        <f>SUM(B29:B30)</f>
        <v>327.1358874857018</v>
      </c>
      <c r="C31" s="54">
        <f t="shared" ref="C31:M31" si="2">SUM(C29:C30)</f>
        <v>393.96979456461031</v>
      </c>
      <c r="D31" s="54">
        <f t="shared" si="2"/>
        <v>455.81089938987083</v>
      </c>
      <c r="E31" s="54">
        <f t="shared" si="2"/>
        <v>250.30011568090856</v>
      </c>
      <c r="F31" s="54">
        <f t="shared" si="2"/>
        <v>191.56843541983494</v>
      </c>
      <c r="G31" s="54">
        <f t="shared" si="2"/>
        <v>428.84161585364086</v>
      </c>
      <c r="H31" s="54">
        <f t="shared" si="2"/>
        <v>387.31458612433812</v>
      </c>
      <c r="I31" s="54">
        <f t="shared" si="2"/>
        <v>280.84999777837015</v>
      </c>
      <c r="J31" s="54">
        <f t="shared" si="2"/>
        <v>286.95028090321387</v>
      </c>
      <c r="K31" s="54">
        <f t="shared" si="2"/>
        <v>371.24030989010123</v>
      </c>
      <c r="L31" s="54">
        <f t="shared" si="2"/>
        <v>261.01021960820304</v>
      </c>
      <c r="M31" s="54">
        <f t="shared" si="2"/>
        <v>250.1846454225979</v>
      </c>
    </row>
    <row r="33" spans="1:2" x14ac:dyDescent="0.25">
      <c r="A33" s="85" t="s">
        <v>196</v>
      </c>
    </row>
    <row r="34" spans="1:2" x14ac:dyDescent="0.25">
      <c r="A34" s="56" t="s">
        <v>194</v>
      </c>
    </row>
    <row r="35" spans="1:2" x14ac:dyDescent="0.25">
      <c r="A35" s="57" t="s">
        <v>192</v>
      </c>
      <c r="B35" s="58" t="s">
        <v>193</v>
      </c>
    </row>
    <row r="36" spans="1:2" x14ac:dyDescent="0.25">
      <c r="A36" s="59" t="s">
        <v>190</v>
      </c>
      <c r="B36" s="60" t="s">
        <v>191</v>
      </c>
    </row>
  </sheetData>
  <mergeCells count="1">
    <mergeCell ref="B1:M1"/>
  </mergeCells>
  <conditionalFormatting pivot="1" sqref="B4:M27">
    <cfRule type="cellIs" dxfId="55" priority="4" operator="greaterThan">
      <formula>B$31</formula>
    </cfRule>
  </conditionalFormatting>
  <conditionalFormatting pivot="1" sqref="B4:M27">
    <cfRule type="cellIs" dxfId="54" priority="3" operator="between">
      <formula>B$29</formula>
      <formula>B$31</formula>
    </cfRule>
  </conditionalFormatting>
  <conditionalFormatting pivot="1" sqref="B4:M27">
    <cfRule type="cellIs" dxfId="53" priority="2" operator="lessThan">
      <formula>B$29</formula>
    </cfRule>
  </conditionalFormatting>
  <conditionalFormatting pivot="1" sqref="B4:M27">
    <cfRule type="containsBlanks" dxfId="52" priority="1">
      <formula>LEN(TRIM(B4))=0</formula>
    </cfRule>
  </conditionalFormatting>
  <hyperlinks>
    <hyperlink ref="A1" location="Summary!A1" display="Link to SUMMARY Worksheet" xr:uid="{CC019344-7B46-4D6E-B4D4-81065C551E6E}"/>
  </hyperlinks>
  <pageMargins left="0.7" right="0.7" top="0.75" bottom="0.75" header="0.3" footer="0.3"/>
  <headerFooter>
    <oddHeader>&amp;C&amp;"Calibri"&amp;12&amp;KFF0000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BF54F-B960-42A0-A209-AF2D54F97575}">
  <sheetPr>
    <tabColor theme="2" tint="-9.9978637043366805E-2"/>
  </sheetPr>
  <dimension ref="A1:F23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1656</v>
      </c>
      <c r="C1" s="180"/>
      <c r="D1" s="180"/>
      <c r="E1" s="180"/>
      <c r="F1" s="180"/>
    </row>
    <row r="2" spans="1:6" ht="30.75" thickTop="1" x14ac:dyDescent="0.25">
      <c r="A2" s="96" t="s">
        <v>112</v>
      </c>
      <c r="B2" s="97" t="s">
        <v>0</v>
      </c>
      <c r="C2" s="96" t="s">
        <v>1</v>
      </c>
      <c r="D2" s="96" t="s">
        <v>2</v>
      </c>
      <c r="E2" s="97" t="s">
        <v>3</v>
      </c>
      <c r="F2" s="98" t="s">
        <v>4</v>
      </c>
    </row>
    <row r="3" spans="1:6" ht="28.5" x14ac:dyDescent="0.25">
      <c r="A3" s="4" t="s">
        <v>339</v>
      </c>
      <c r="B3" s="4" t="s">
        <v>331</v>
      </c>
      <c r="C3" s="4" t="s">
        <v>761</v>
      </c>
      <c r="D3" s="4" t="s">
        <v>18</v>
      </c>
      <c r="E3" s="5">
        <v>390</v>
      </c>
      <c r="F3" s="4" t="s">
        <v>763</v>
      </c>
    </row>
    <row r="4" spans="1:6" ht="28.5" x14ac:dyDescent="0.25">
      <c r="A4" s="11" t="s">
        <v>339</v>
      </c>
      <c r="B4" s="11" t="s">
        <v>762</v>
      </c>
      <c r="C4" s="11" t="s">
        <v>761</v>
      </c>
      <c r="D4" s="11" t="s">
        <v>42</v>
      </c>
      <c r="E4" s="86">
        <v>360</v>
      </c>
      <c r="F4" s="11"/>
    </row>
    <row r="5" spans="1:6" ht="28.5" x14ac:dyDescent="0.25">
      <c r="A5" s="4" t="s">
        <v>339</v>
      </c>
      <c r="B5" s="4" t="s">
        <v>534</v>
      </c>
      <c r="C5" s="4" t="s">
        <v>761</v>
      </c>
      <c r="D5" s="4" t="s">
        <v>7</v>
      </c>
      <c r="E5" s="5">
        <v>300</v>
      </c>
      <c r="F5" s="4" t="s">
        <v>764</v>
      </c>
    </row>
    <row r="6" spans="1:6" ht="28.5" x14ac:dyDescent="0.25">
      <c r="A6" s="11" t="s">
        <v>339</v>
      </c>
      <c r="B6" s="11" t="s">
        <v>534</v>
      </c>
      <c r="C6" s="11" t="s">
        <v>761</v>
      </c>
      <c r="D6" s="11" t="s">
        <v>10</v>
      </c>
      <c r="E6" s="86">
        <v>260</v>
      </c>
      <c r="F6" s="11" t="s">
        <v>765</v>
      </c>
    </row>
    <row r="7" spans="1:6" ht="28.5" x14ac:dyDescent="0.25">
      <c r="A7" s="4" t="s">
        <v>339</v>
      </c>
      <c r="B7" s="4" t="s">
        <v>762</v>
      </c>
      <c r="C7" s="4" t="s">
        <v>761</v>
      </c>
      <c r="D7" s="4" t="s">
        <v>25</v>
      </c>
      <c r="E7" s="5">
        <v>190</v>
      </c>
      <c r="F7" s="4"/>
    </row>
    <row r="8" spans="1:6" ht="28.5" x14ac:dyDescent="0.25">
      <c r="A8" s="11" t="s">
        <v>339</v>
      </c>
      <c r="B8" s="11" t="s">
        <v>762</v>
      </c>
      <c r="C8" s="11" t="s">
        <v>761</v>
      </c>
      <c r="D8" s="11" t="s">
        <v>12</v>
      </c>
      <c r="E8" s="86">
        <v>160</v>
      </c>
      <c r="F8" s="11"/>
    </row>
    <row r="9" spans="1:6" x14ac:dyDescent="0.25">
      <c r="A9" s="4" t="s">
        <v>339</v>
      </c>
      <c r="B9" s="4" t="s">
        <v>762</v>
      </c>
      <c r="C9" s="4" t="s">
        <v>547</v>
      </c>
      <c r="D9" s="4" t="s">
        <v>34</v>
      </c>
      <c r="E9" s="5">
        <v>230</v>
      </c>
      <c r="F9" s="4"/>
    </row>
    <row r="10" spans="1:6" x14ac:dyDescent="0.25">
      <c r="A10" s="11" t="s">
        <v>339</v>
      </c>
      <c r="B10" s="11" t="s">
        <v>762</v>
      </c>
      <c r="C10" s="11" t="s">
        <v>548</v>
      </c>
      <c r="D10" s="11" t="s">
        <v>13</v>
      </c>
      <c r="E10" s="86">
        <v>200</v>
      </c>
      <c r="F10" s="11"/>
    </row>
    <row r="11" spans="1:6" ht="15.75" thickBot="1" x14ac:dyDescent="0.3">
      <c r="A11" s="63" t="s">
        <v>339</v>
      </c>
      <c r="B11" s="63" t="s">
        <v>762</v>
      </c>
      <c r="C11" s="63" t="s">
        <v>549</v>
      </c>
      <c r="D11" s="63" t="s">
        <v>43</v>
      </c>
      <c r="E11" s="64">
        <v>180</v>
      </c>
      <c r="F11" s="63"/>
    </row>
    <row r="12" spans="1:6" ht="15.75" thickTop="1" x14ac:dyDescent="0.25">
      <c r="A12" s="10" t="s">
        <v>786</v>
      </c>
      <c r="B12" s="10" t="s">
        <v>787</v>
      </c>
      <c r="C12" s="10" t="s">
        <v>788</v>
      </c>
      <c r="D12" s="10" t="s">
        <v>18</v>
      </c>
      <c r="E12" s="88">
        <v>459.79999999999995</v>
      </c>
      <c r="F12" s="10" t="s">
        <v>792</v>
      </c>
    </row>
    <row r="13" spans="1:6" x14ac:dyDescent="0.25">
      <c r="A13" s="4" t="s">
        <v>786</v>
      </c>
      <c r="B13" s="4" t="s">
        <v>787</v>
      </c>
      <c r="C13" s="4" t="s">
        <v>788</v>
      </c>
      <c r="D13" s="4" t="s">
        <v>9</v>
      </c>
      <c r="E13" s="5">
        <v>303.05</v>
      </c>
      <c r="F13" s="4" t="s">
        <v>793</v>
      </c>
    </row>
    <row r="14" spans="1:6" x14ac:dyDescent="0.25">
      <c r="A14" s="11" t="s">
        <v>786</v>
      </c>
      <c r="B14" s="11" t="s">
        <v>787</v>
      </c>
      <c r="C14" s="11" t="s">
        <v>788</v>
      </c>
      <c r="D14" s="11" t="s">
        <v>34</v>
      </c>
      <c r="E14" s="86">
        <v>240.35</v>
      </c>
      <c r="F14" s="11" t="s">
        <v>794</v>
      </c>
    </row>
    <row r="15" spans="1:6" x14ac:dyDescent="0.25">
      <c r="A15" s="4" t="s">
        <v>786</v>
      </c>
      <c r="B15" s="4" t="s">
        <v>787</v>
      </c>
      <c r="C15" s="4" t="s">
        <v>788</v>
      </c>
      <c r="D15" s="4" t="s">
        <v>10</v>
      </c>
      <c r="E15" s="5">
        <v>282.14999999999998</v>
      </c>
      <c r="F15" s="4" t="s">
        <v>795</v>
      </c>
    </row>
    <row r="16" spans="1:6" x14ac:dyDescent="0.25">
      <c r="A16" s="11" t="s">
        <v>786</v>
      </c>
      <c r="B16" s="11" t="s">
        <v>787</v>
      </c>
      <c r="C16" s="11" t="s">
        <v>789</v>
      </c>
      <c r="D16" s="11" t="s">
        <v>13</v>
      </c>
      <c r="E16" s="86">
        <v>271.7</v>
      </c>
      <c r="F16" s="11" t="s">
        <v>796</v>
      </c>
    </row>
    <row r="17" spans="1:6" x14ac:dyDescent="0.25">
      <c r="A17" s="4" t="s">
        <v>786</v>
      </c>
      <c r="B17" s="4" t="s">
        <v>790</v>
      </c>
      <c r="C17" s="4" t="s">
        <v>788</v>
      </c>
      <c r="D17" s="4" t="s">
        <v>7</v>
      </c>
      <c r="E17" s="5">
        <v>376.2</v>
      </c>
      <c r="F17" s="4" t="s">
        <v>797</v>
      </c>
    </row>
    <row r="18" spans="1:6" x14ac:dyDescent="0.25">
      <c r="A18" s="11" t="s">
        <v>786</v>
      </c>
      <c r="B18" s="11" t="s">
        <v>790</v>
      </c>
      <c r="C18" s="11" t="s">
        <v>788</v>
      </c>
      <c r="D18" s="11" t="s">
        <v>42</v>
      </c>
      <c r="E18" s="86">
        <v>376.2</v>
      </c>
      <c r="F18" s="11" t="s">
        <v>798</v>
      </c>
    </row>
    <row r="19" spans="1:6" x14ac:dyDescent="0.25">
      <c r="A19" s="4" t="s">
        <v>786</v>
      </c>
      <c r="B19" s="4" t="s">
        <v>791</v>
      </c>
      <c r="C19" s="4" t="s">
        <v>788</v>
      </c>
      <c r="D19" s="4" t="s">
        <v>21</v>
      </c>
      <c r="E19" s="5">
        <v>323.95</v>
      </c>
      <c r="F19" s="4" t="s">
        <v>799</v>
      </c>
    </row>
    <row r="20" spans="1:6" x14ac:dyDescent="0.25">
      <c r="A20" s="11" t="s">
        <v>786</v>
      </c>
      <c r="B20" s="11" t="s">
        <v>787</v>
      </c>
      <c r="C20" s="11" t="s">
        <v>789</v>
      </c>
      <c r="D20" s="11" t="s">
        <v>43</v>
      </c>
      <c r="E20" s="86">
        <v>182.875</v>
      </c>
      <c r="F20" s="11" t="s">
        <v>800</v>
      </c>
    </row>
    <row r="21" spans="1:6" ht="15.75" thickBot="1" x14ac:dyDescent="0.3">
      <c r="A21" s="63" t="s">
        <v>786</v>
      </c>
      <c r="B21" s="63" t="s">
        <v>787</v>
      </c>
      <c r="C21" s="63" t="s">
        <v>788</v>
      </c>
      <c r="D21" s="63" t="s">
        <v>12</v>
      </c>
      <c r="E21" s="64">
        <v>167.2</v>
      </c>
      <c r="F21" s="63" t="s">
        <v>801</v>
      </c>
    </row>
    <row r="22" spans="1:6" ht="15.75" thickTop="1" x14ac:dyDescent="0.25">
      <c r="A22" s="10" t="s">
        <v>92</v>
      </c>
      <c r="B22" s="10" t="s">
        <v>5</v>
      </c>
      <c r="C22" s="10" t="s">
        <v>719</v>
      </c>
      <c r="D22" s="10" t="s">
        <v>40</v>
      </c>
      <c r="E22" s="88">
        <v>470.25</v>
      </c>
      <c r="F22" s="10" t="s">
        <v>94</v>
      </c>
    </row>
    <row r="23" spans="1:6" x14ac:dyDescent="0.25">
      <c r="A23" s="4" t="s">
        <v>92</v>
      </c>
      <c r="B23" s="4" t="s">
        <v>5</v>
      </c>
      <c r="C23" s="4" t="s">
        <v>719</v>
      </c>
      <c r="D23" s="4" t="s">
        <v>18</v>
      </c>
      <c r="E23" s="5">
        <v>370.97500000000002</v>
      </c>
      <c r="F23" s="4" t="s">
        <v>95</v>
      </c>
    </row>
    <row r="24" spans="1:6" x14ac:dyDescent="0.25">
      <c r="A24" s="11" t="s">
        <v>92</v>
      </c>
      <c r="B24" s="11" t="s">
        <v>5</v>
      </c>
      <c r="C24" s="11" t="s">
        <v>719</v>
      </c>
      <c r="D24" s="11" t="s">
        <v>21</v>
      </c>
      <c r="E24" s="86">
        <v>339.625</v>
      </c>
      <c r="F24" s="11" t="s">
        <v>96</v>
      </c>
    </row>
    <row r="25" spans="1:6" x14ac:dyDescent="0.25">
      <c r="A25" s="4" t="s">
        <v>92</v>
      </c>
      <c r="B25" s="4" t="s">
        <v>5</v>
      </c>
      <c r="C25" s="4" t="s">
        <v>719</v>
      </c>
      <c r="D25" s="4" t="s">
        <v>42</v>
      </c>
      <c r="E25" s="5">
        <v>266.47500000000002</v>
      </c>
      <c r="F25" s="4" t="s">
        <v>97</v>
      </c>
    </row>
    <row r="26" spans="1:6" x14ac:dyDescent="0.25">
      <c r="A26" s="11" t="s">
        <v>92</v>
      </c>
      <c r="B26" s="11" t="s">
        <v>5</v>
      </c>
      <c r="C26" s="11" t="s">
        <v>719</v>
      </c>
      <c r="D26" s="11" t="s">
        <v>10</v>
      </c>
      <c r="E26" s="86">
        <v>219.45</v>
      </c>
      <c r="F26" s="11" t="s">
        <v>98</v>
      </c>
    </row>
    <row r="27" spans="1:6" ht="28.5" x14ac:dyDescent="0.25">
      <c r="A27" s="4" t="s">
        <v>92</v>
      </c>
      <c r="B27" s="4" t="s">
        <v>5</v>
      </c>
      <c r="C27" s="4" t="s">
        <v>719</v>
      </c>
      <c r="D27" s="4" t="s">
        <v>34</v>
      </c>
      <c r="E27" s="5">
        <v>182.875</v>
      </c>
      <c r="F27" s="4" t="s">
        <v>99</v>
      </c>
    </row>
    <row r="28" spans="1:6" x14ac:dyDescent="0.25">
      <c r="A28" s="11" t="s">
        <v>92</v>
      </c>
      <c r="B28" s="11" t="s">
        <v>5</v>
      </c>
      <c r="C28" s="11" t="s">
        <v>719</v>
      </c>
      <c r="D28" s="11" t="s">
        <v>12</v>
      </c>
      <c r="E28" s="86">
        <v>156.75</v>
      </c>
      <c r="F28" s="11" t="s">
        <v>100</v>
      </c>
    </row>
    <row r="29" spans="1:6" ht="28.5" x14ac:dyDescent="0.25">
      <c r="A29" s="4" t="s">
        <v>92</v>
      </c>
      <c r="B29" s="4" t="s">
        <v>5</v>
      </c>
      <c r="C29" s="4" t="s">
        <v>719</v>
      </c>
      <c r="D29" s="4" t="s">
        <v>34</v>
      </c>
      <c r="E29" s="5">
        <v>256.02499999999998</v>
      </c>
      <c r="F29" s="4" t="s">
        <v>101</v>
      </c>
    </row>
    <row r="30" spans="1:6" x14ac:dyDescent="0.25">
      <c r="A30" s="11" t="s">
        <v>92</v>
      </c>
      <c r="B30" s="11" t="s">
        <v>5</v>
      </c>
      <c r="C30" s="11" t="s">
        <v>719</v>
      </c>
      <c r="D30" s="11" t="s">
        <v>13</v>
      </c>
      <c r="E30" s="86">
        <v>203.77500000000001</v>
      </c>
      <c r="F30" s="11" t="s">
        <v>102</v>
      </c>
    </row>
    <row r="31" spans="1:6" x14ac:dyDescent="0.25">
      <c r="A31" s="4" t="s">
        <v>92</v>
      </c>
      <c r="B31" s="4" t="s">
        <v>5</v>
      </c>
      <c r="C31" s="4" t="s">
        <v>719</v>
      </c>
      <c r="D31" s="4" t="s">
        <v>43</v>
      </c>
      <c r="E31" s="5">
        <v>161.97499999999999</v>
      </c>
      <c r="F31" s="4" t="s">
        <v>103</v>
      </c>
    </row>
    <row r="32" spans="1:6" ht="71.25" x14ac:dyDescent="0.25">
      <c r="A32" s="11" t="s">
        <v>92</v>
      </c>
      <c r="B32" s="11" t="s">
        <v>104</v>
      </c>
      <c r="C32" s="11" t="s">
        <v>719</v>
      </c>
      <c r="D32" s="11" t="s">
        <v>18</v>
      </c>
      <c r="E32" s="86">
        <v>242</v>
      </c>
      <c r="F32" s="11" t="s">
        <v>105</v>
      </c>
    </row>
    <row r="33" spans="1:6" ht="71.25" x14ac:dyDescent="0.25">
      <c r="A33" s="4" t="s">
        <v>92</v>
      </c>
      <c r="B33" s="4" t="s">
        <v>104</v>
      </c>
      <c r="C33" s="4" t="s">
        <v>719</v>
      </c>
      <c r="D33" s="4" t="s">
        <v>21</v>
      </c>
      <c r="E33" s="5">
        <v>176</v>
      </c>
      <c r="F33" s="4" t="s">
        <v>106</v>
      </c>
    </row>
    <row r="34" spans="1:6" ht="71.25" x14ac:dyDescent="0.25">
      <c r="A34" s="11" t="s">
        <v>92</v>
      </c>
      <c r="B34" s="11" t="s">
        <v>104</v>
      </c>
      <c r="C34" s="11" t="s">
        <v>719</v>
      </c>
      <c r="D34" s="11" t="s">
        <v>42</v>
      </c>
      <c r="E34" s="86">
        <v>115.5</v>
      </c>
      <c r="F34" s="11" t="s">
        <v>106</v>
      </c>
    </row>
    <row r="35" spans="1:6" ht="71.25" x14ac:dyDescent="0.25">
      <c r="A35" s="4" t="s">
        <v>92</v>
      </c>
      <c r="B35" s="4" t="s">
        <v>104</v>
      </c>
      <c r="C35" s="4" t="s">
        <v>719</v>
      </c>
      <c r="D35" s="4" t="s">
        <v>10</v>
      </c>
      <c r="E35" s="5">
        <v>95</v>
      </c>
      <c r="F35" s="4" t="s">
        <v>107</v>
      </c>
    </row>
    <row r="36" spans="1:6" ht="85.5" x14ac:dyDescent="0.25">
      <c r="A36" s="11" t="s">
        <v>92</v>
      </c>
      <c r="B36" s="11" t="s">
        <v>104</v>
      </c>
      <c r="C36" s="11" t="s">
        <v>719</v>
      </c>
      <c r="D36" s="11" t="s">
        <v>34</v>
      </c>
      <c r="E36" s="86">
        <v>80</v>
      </c>
      <c r="F36" s="11" t="s">
        <v>108</v>
      </c>
    </row>
    <row r="37" spans="1:6" ht="85.5" x14ac:dyDescent="0.25">
      <c r="A37" s="4" t="s">
        <v>92</v>
      </c>
      <c r="B37" s="4" t="s">
        <v>104</v>
      </c>
      <c r="C37" s="4" t="s">
        <v>719</v>
      </c>
      <c r="D37" s="4" t="s">
        <v>34</v>
      </c>
      <c r="E37" s="5">
        <v>148.5</v>
      </c>
      <c r="F37" s="4" t="s">
        <v>109</v>
      </c>
    </row>
    <row r="38" spans="1:6" ht="71.25" x14ac:dyDescent="0.25">
      <c r="A38" s="11" t="s">
        <v>92</v>
      </c>
      <c r="B38" s="11" t="s">
        <v>104</v>
      </c>
      <c r="C38" s="11" t="s">
        <v>719</v>
      </c>
      <c r="D38" s="11" t="s">
        <v>13</v>
      </c>
      <c r="E38" s="86">
        <v>82.5</v>
      </c>
      <c r="F38" s="11" t="s">
        <v>110</v>
      </c>
    </row>
    <row r="39" spans="1:6" ht="72" thickBot="1" x14ac:dyDescent="0.3">
      <c r="A39" s="63" t="s">
        <v>92</v>
      </c>
      <c r="B39" s="63" t="s">
        <v>104</v>
      </c>
      <c r="C39" s="63" t="s">
        <v>719</v>
      </c>
      <c r="D39" s="63" t="s">
        <v>43</v>
      </c>
      <c r="E39" s="64">
        <v>66</v>
      </c>
      <c r="F39" s="63" t="s">
        <v>111</v>
      </c>
    </row>
    <row r="40" spans="1:6" ht="29.25" thickTop="1" x14ac:dyDescent="0.25">
      <c r="A40" s="10" t="s">
        <v>344</v>
      </c>
      <c r="B40" s="10" t="s">
        <v>534</v>
      </c>
      <c r="C40" s="10" t="s">
        <v>802</v>
      </c>
      <c r="D40" s="10" t="s">
        <v>42</v>
      </c>
      <c r="E40" s="88">
        <v>210</v>
      </c>
      <c r="F40" s="10"/>
    </row>
    <row r="41" spans="1:6" ht="28.5" x14ac:dyDescent="0.25">
      <c r="A41" s="4" t="s">
        <v>344</v>
      </c>
      <c r="B41" s="4" t="s">
        <v>534</v>
      </c>
      <c r="C41" s="4" t="s">
        <v>802</v>
      </c>
      <c r="D41" s="4" t="s">
        <v>10</v>
      </c>
      <c r="E41" s="5">
        <v>190</v>
      </c>
      <c r="F41" s="4"/>
    </row>
    <row r="42" spans="1:6" ht="28.5" x14ac:dyDescent="0.25">
      <c r="A42" s="11" t="s">
        <v>344</v>
      </c>
      <c r="B42" s="11" t="s">
        <v>341</v>
      </c>
      <c r="C42" s="11" t="s">
        <v>802</v>
      </c>
      <c r="D42" s="11" t="s">
        <v>10</v>
      </c>
      <c r="E42" s="86">
        <v>190</v>
      </c>
      <c r="F42" s="11"/>
    </row>
    <row r="43" spans="1:6" ht="28.5" x14ac:dyDescent="0.25">
      <c r="A43" s="4" t="s">
        <v>344</v>
      </c>
      <c r="B43" s="4" t="s">
        <v>5</v>
      </c>
      <c r="C43" s="4" t="s">
        <v>802</v>
      </c>
      <c r="D43" s="4" t="s">
        <v>9</v>
      </c>
      <c r="E43" s="5">
        <v>180</v>
      </c>
      <c r="F43" s="4"/>
    </row>
    <row r="44" spans="1:6" ht="28.5" x14ac:dyDescent="0.25">
      <c r="A44" s="11" t="s">
        <v>344</v>
      </c>
      <c r="B44" s="11" t="s">
        <v>534</v>
      </c>
      <c r="C44" s="11" t="s">
        <v>803</v>
      </c>
      <c r="D44" s="11" t="s">
        <v>42</v>
      </c>
      <c r="E44" s="86">
        <v>210</v>
      </c>
      <c r="F44" s="11"/>
    </row>
    <row r="45" spans="1:6" ht="28.5" x14ac:dyDescent="0.25">
      <c r="A45" s="4" t="s">
        <v>344</v>
      </c>
      <c r="B45" s="4" t="s">
        <v>534</v>
      </c>
      <c r="C45" s="4" t="s">
        <v>803</v>
      </c>
      <c r="D45" s="4" t="s">
        <v>10</v>
      </c>
      <c r="E45" s="5">
        <v>190</v>
      </c>
      <c r="F45" s="4"/>
    </row>
    <row r="46" spans="1:6" ht="28.5" x14ac:dyDescent="0.25">
      <c r="A46" s="11" t="s">
        <v>344</v>
      </c>
      <c r="B46" s="11" t="s">
        <v>341</v>
      </c>
      <c r="C46" s="11" t="s">
        <v>803</v>
      </c>
      <c r="D46" s="11" t="s">
        <v>10</v>
      </c>
      <c r="E46" s="86">
        <v>190</v>
      </c>
      <c r="F46" s="11"/>
    </row>
    <row r="47" spans="1:6" ht="28.5" x14ac:dyDescent="0.25">
      <c r="A47" s="4" t="s">
        <v>344</v>
      </c>
      <c r="B47" s="4" t="s">
        <v>5</v>
      </c>
      <c r="C47" s="4" t="s">
        <v>803</v>
      </c>
      <c r="D47" s="4" t="s">
        <v>9</v>
      </c>
      <c r="E47" s="5">
        <v>180</v>
      </c>
      <c r="F47" s="4"/>
    </row>
    <row r="48" spans="1:6" ht="28.5" x14ac:dyDescent="0.25">
      <c r="A48" s="11" t="s">
        <v>344</v>
      </c>
      <c r="B48" s="11" t="s">
        <v>534</v>
      </c>
      <c r="C48" s="11" t="s">
        <v>804</v>
      </c>
      <c r="D48" s="11" t="s">
        <v>42</v>
      </c>
      <c r="E48" s="86">
        <v>210</v>
      </c>
      <c r="F48" s="11"/>
    </row>
    <row r="49" spans="1:6" ht="28.5" x14ac:dyDescent="0.25">
      <c r="A49" s="4" t="s">
        <v>344</v>
      </c>
      <c r="B49" s="4" t="s">
        <v>534</v>
      </c>
      <c r="C49" s="4" t="s">
        <v>804</v>
      </c>
      <c r="D49" s="4" t="s">
        <v>10</v>
      </c>
      <c r="E49" s="5">
        <v>190</v>
      </c>
      <c r="F49" s="4"/>
    </row>
    <row r="50" spans="1:6" ht="29.25" thickBot="1" x14ac:dyDescent="0.3">
      <c r="A50" s="12" t="s">
        <v>344</v>
      </c>
      <c r="B50" s="12" t="s">
        <v>5</v>
      </c>
      <c r="C50" s="12" t="s">
        <v>804</v>
      </c>
      <c r="D50" s="12" t="s">
        <v>9</v>
      </c>
      <c r="E50" s="87">
        <v>180</v>
      </c>
      <c r="F50" s="12"/>
    </row>
    <row r="51" spans="1:6" ht="15.75" thickTop="1" x14ac:dyDescent="0.25">
      <c r="A51" s="65" t="s">
        <v>198</v>
      </c>
      <c r="B51" s="65" t="s">
        <v>199</v>
      </c>
      <c r="C51" s="65" t="s">
        <v>749</v>
      </c>
      <c r="D51" s="65" t="s">
        <v>40</v>
      </c>
      <c r="E51" s="66">
        <v>330</v>
      </c>
      <c r="F51" s="65" t="s">
        <v>203</v>
      </c>
    </row>
    <row r="52" spans="1:6" x14ac:dyDescent="0.25">
      <c r="A52" s="11" t="s">
        <v>198</v>
      </c>
      <c r="B52" s="11" t="s">
        <v>199</v>
      </c>
      <c r="C52" s="11" t="s">
        <v>749</v>
      </c>
      <c r="D52" s="11" t="s">
        <v>40</v>
      </c>
      <c r="E52" s="86">
        <v>330</v>
      </c>
      <c r="F52" s="11" t="s">
        <v>204</v>
      </c>
    </row>
    <row r="53" spans="1:6" x14ac:dyDescent="0.25">
      <c r="A53" s="4" t="s">
        <v>198</v>
      </c>
      <c r="B53" s="4" t="s">
        <v>199</v>
      </c>
      <c r="C53" s="4" t="s">
        <v>750</v>
      </c>
      <c r="D53" s="4" t="s">
        <v>10</v>
      </c>
      <c r="E53" s="5">
        <v>275</v>
      </c>
      <c r="F53" s="4" t="s">
        <v>754</v>
      </c>
    </row>
    <row r="54" spans="1:6" x14ac:dyDescent="0.25">
      <c r="A54" s="11" t="s">
        <v>198</v>
      </c>
      <c r="B54" s="11" t="s">
        <v>199</v>
      </c>
      <c r="C54" s="11" t="s">
        <v>750</v>
      </c>
      <c r="D54" s="11" t="s">
        <v>34</v>
      </c>
      <c r="E54" s="86">
        <v>255</v>
      </c>
      <c r="F54" s="11" t="s">
        <v>755</v>
      </c>
    </row>
    <row r="55" spans="1:6" ht="28.5" x14ac:dyDescent="0.25">
      <c r="A55" s="4" t="s">
        <v>198</v>
      </c>
      <c r="B55" s="4" t="s">
        <v>199</v>
      </c>
      <c r="C55" s="4" t="s">
        <v>751</v>
      </c>
      <c r="D55" s="4" t="s">
        <v>13</v>
      </c>
      <c r="E55" s="5">
        <v>242</v>
      </c>
      <c r="F55" s="4" t="s">
        <v>756</v>
      </c>
    </row>
    <row r="56" spans="1:6" ht="28.5" x14ac:dyDescent="0.25">
      <c r="A56" s="11" t="s">
        <v>198</v>
      </c>
      <c r="B56" s="11" t="s">
        <v>199</v>
      </c>
      <c r="C56" s="11" t="s">
        <v>751</v>
      </c>
      <c r="D56" s="11" t="s">
        <v>12</v>
      </c>
      <c r="E56" s="86">
        <v>148.5</v>
      </c>
      <c r="F56" s="11" t="s">
        <v>757</v>
      </c>
    </row>
    <row r="57" spans="1:6" ht="28.5" x14ac:dyDescent="0.25">
      <c r="A57" s="4" t="s">
        <v>198</v>
      </c>
      <c r="B57" s="4" t="s">
        <v>199</v>
      </c>
      <c r="C57" s="4" t="s">
        <v>752</v>
      </c>
      <c r="D57" s="4" t="s">
        <v>7</v>
      </c>
      <c r="E57" s="5">
        <v>275</v>
      </c>
      <c r="F57" s="4" t="s">
        <v>758</v>
      </c>
    </row>
    <row r="58" spans="1:6" ht="15.75" thickBot="1" x14ac:dyDescent="0.3">
      <c r="A58" s="12" t="s">
        <v>198</v>
      </c>
      <c r="B58" s="12" t="s">
        <v>199</v>
      </c>
      <c r="C58" s="12" t="s">
        <v>753</v>
      </c>
      <c r="D58" s="12" t="s">
        <v>43</v>
      </c>
      <c r="E58" s="87">
        <v>198</v>
      </c>
      <c r="F58" s="12" t="s">
        <v>759</v>
      </c>
    </row>
    <row r="59" spans="1:6" ht="72" thickTop="1" x14ac:dyDescent="0.25">
      <c r="A59" s="65" t="s">
        <v>807</v>
      </c>
      <c r="B59" s="65" t="s">
        <v>5</v>
      </c>
      <c r="C59" s="65" t="s">
        <v>805</v>
      </c>
      <c r="D59" s="65" t="s">
        <v>18</v>
      </c>
      <c r="E59" s="66">
        <v>330</v>
      </c>
      <c r="F59" s="65" t="s">
        <v>806</v>
      </c>
    </row>
    <row r="60" spans="1:6" ht="71.25" x14ac:dyDescent="0.25">
      <c r="A60" s="11" t="s">
        <v>807</v>
      </c>
      <c r="B60" s="11" t="s">
        <v>5</v>
      </c>
      <c r="C60" s="11" t="s">
        <v>805</v>
      </c>
      <c r="D60" s="11" t="s">
        <v>7</v>
      </c>
      <c r="E60" s="86">
        <v>198.00000000000003</v>
      </c>
      <c r="F60" s="11" t="s">
        <v>303</v>
      </c>
    </row>
    <row r="61" spans="1:6" ht="71.25" x14ac:dyDescent="0.25">
      <c r="A61" s="4" t="s">
        <v>807</v>
      </c>
      <c r="B61" s="4" t="s">
        <v>5</v>
      </c>
      <c r="C61" s="4" t="s">
        <v>805</v>
      </c>
      <c r="D61" s="4" t="s">
        <v>7</v>
      </c>
      <c r="E61" s="5">
        <v>220.00000000000003</v>
      </c>
      <c r="F61" s="4" t="s">
        <v>565</v>
      </c>
    </row>
    <row r="62" spans="1:6" ht="71.25" x14ac:dyDescent="0.25">
      <c r="A62" s="11" t="s">
        <v>807</v>
      </c>
      <c r="B62" s="11" t="s">
        <v>5</v>
      </c>
      <c r="C62" s="11" t="s">
        <v>805</v>
      </c>
      <c r="D62" s="11" t="s">
        <v>34</v>
      </c>
      <c r="E62" s="86">
        <v>192.50000000000003</v>
      </c>
      <c r="F62" s="11" t="s">
        <v>287</v>
      </c>
    </row>
    <row r="63" spans="1:6" ht="71.25" x14ac:dyDescent="0.25">
      <c r="A63" s="4" t="s">
        <v>807</v>
      </c>
      <c r="B63" s="4" t="s">
        <v>5</v>
      </c>
      <c r="C63" s="4" t="s">
        <v>805</v>
      </c>
      <c r="D63" s="4" t="s">
        <v>34</v>
      </c>
      <c r="E63" s="5">
        <v>165</v>
      </c>
      <c r="F63" s="4" t="s">
        <v>328</v>
      </c>
    </row>
    <row r="64" spans="1:6" ht="71.25" x14ac:dyDescent="0.25">
      <c r="A64" s="11" t="s">
        <v>807</v>
      </c>
      <c r="B64" s="11" t="s">
        <v>5</v>
      </c>
      <c r="C64" s="11" t="s">
        <v>805</v>
      </c>
      <c r="D64" s="11" t="s">
        <v>7</v>
      </c>
      <c r="E64" s="86">
        <v>170.5</v>
      </c>
      <c r="F64" s="11" t="s">
        <v>566</v>
      </c>
    </row>
    <row r="65" spans="1:6" ht="71.25" x14ac:dyDescent="0.25">
      <c r="A65" s="4" t="s">
        <v>807</v>
      </c>
      <c r="B65" s="4" t="s">
        <v>5</v>
      </c>
      <c r="C65" s="4" t="s">
        <v>805</v>
      </c>
      <c r="D65" s="4" t="s">
        <v>43</v>
      </c>
      <c r="E65" s="5">
        <v>154</v>
      </c>
      <c r="F65" s="4" t="s">
        <v>396</v>
      </c>
    </row>
    <row r="66" spans="1:6" ht="72" thickBot="1" x14ac:dyDescent="0.3">
      <c r="A66" s="12" t="s">
        <v>807</v>
      </c>
      <c r="B66" s="12" t="s">
        <v>5</v>
      </c>
      <c r="C66" s="12" t="s">
        <v>805</v>
      </c>
      <c r="D66" s="12" t="s">
        <v>43</v>
      </c>
      <c r="E66" s="87">
        <v>132</v>
      </c>
      <c r="F66" s="12" t="s">
        <v>397</v>
      </c>
    </row>
    <row r="67" spans="1:6" ht="86.25" thickTop="1" x14ac:dyDescent="0.25">
      <c r="A67" s="65" t="s">
        <v>44</v>
      </c>
      <c r="B67" s="65" t="s">
        <v>38</v>
      </c>
      <c r="C67" s="65" t="s">
        <v>718</v>
      </c>
      <c r="D67" s="65" t="s">
        <v>40</v>
      </c>
      <c r="E67" s="66">
        <v>420</v>
      </c>
      <c r="F67" s="65" t="s">
        <v>213</v>
      </c>
    </row>
    <row r="68" spans="1:6" ht="85.5" x14ac:dyDescent="0.25">
      <c r="A68" s="11" t="s">
        <v>44</v>
      </c>
      <c r="B68" s="11" t="s">
        <v>38</v>
      </c>
      <c r="C68" s="11" t="s">
        <v>718</v>
      </c>
      <c r="D68" s="11" t="s">
        <v>18</v>
      </c>
      <c r="E68" s="86">
        <v>420</v>
      </c>
      <c r="F68" s="11" t="s">
        <v>213</v>
      </c>
    </row>
    <row r="69" spans="1:6" ht="85.5" x14ac:dyDescent="0.25">
      <c r="A69" s="4" t="s">
        <v>44</v>
      </c>
      <c r="B69" s="4" t="s">
        <v>38</v>
      </c>
      <c r="C69" s="4" t="s">
        <v>718</v>
      </c>
      <c r="D69" s="4" t="s">
        <v>7</v>
      </c>
      <c r="E69" s="5">
        <v>375</v>
      </c>
      <c r="F69" s="4" t="s">
        <v>213</v>
      </c>
    </row>
    <row r="70" spans="1:6" ht="85.5" x14ac:dyDescent="0.25">
      <c r="A70" s="11" t="s">
        <v>44</v>
      </c>
      <c r="B70" s="11" t="s">
        <v>38</v>
      </c>
      <c r="C70" s="11" t="s">
        <v>718</v>
      </c>
      <c r="D70" s="11" t="s">
        <v>21</v>
      </c>
      <c r="E70" s="86">
        <v>375</v>
      </c>
      <c r="F70" s="11" t="s">
        <v>213</v>
      </c>
    </row>
    <row r="71" spans="1:6" ht="85.5" x14ac:dyDescent="0.25">
      <c r="A71" s="4" t="s">
        <v>44</v>
      </c>
      <c r="B71" s="4" t="s">
        <v>38</v>
      </c>
      <c r="C71" s="4" t="s">
        <v>718</v>
      </c>
      <c r="D71" s="4" t="s">
        <v>42</v>
      </c>
      <c r="E71" s="5">
        <v>340</v>
      </c>
      <c r="F71" s="4" t="s">
        <v>213</v>
      </c>
    </row>
    <row r="72" spans="1:6" ht="85.5" x14ac:dyDescent="0.25">
      <c r="A72" s="11" t="s">
        <v>44</v>
      </c>
      <c r="B72" s="11" t="s">
        <v>38</v>
      </c>
      <c r="C72" s="11" t="s">
        <v>718</v>
      </c>
      <c r="D72" s="11" t="s">
        <v>9</v>
      </c>
      <c r="E72" s="86">
        <v>340</v>
      </c>
      <c r="F72" s="11" t="s">
        <v>213</v>
      </c>
    </row>
    <row r="73" spans="1:6" ht="85.5" x14ac:dyDescent="0.25">
      <c r="A73" s="4" t="s">
        <v>44</v>
      </c>
      <c r="B73" s="4" t="s">
        <v>38</v>
      </c>
      <c r="C73" s="4" t="s">
        <v>718</v>
      </c>
      <c r="D73" s="4" t="s">
        <v>10</v>
      </c>
      <c r="E73" s="5">
        <v>290</v>
      </c>
      <c r="F73" s="4" t="s">
        <v>213</v>
      </c>
    </row>
    <row r="74" spans="1:6" ht="85.5" x14ac:dyDescent="0.25">
      <c r="A74" s="11" t="s">
        <v>44</v>
      </c>
      <c r="B74" s="11" t="s">
        <v>38</v>
      </c>
      <c r="C74" s="11" t="s">
        <v>718</v>
      </c>
      <c r="D74" s="11" t="s">
        <v>25</v>
      </c>
      <c r="E74" s="86">
        <v>290</v>
      </c>
      <c r="F74" s="11" t="s">
        <v>213</v>
      </c>
    </row>
    <row r="75" spans="1:6" ht="85.5" x14ac:dyDescent="0.25">
      <c r="A75" s="4" t="s">
        <v>44</v>
      </c>
      <c r="B75" s="4" t="s">
        <v>38</v>
      </c>
      <c r="C75" s="4" t="s">
        <v>718</v>
      </c>
      <c r="D75" s="4" t="s">
        <v>34</v>
      </c>
      <c r="E75" s="5">
        <v>230</v>
      </c>
      <c r="F75" s="4" t="s">
        <v>213</v>
      </c>
    </row>
    <row r="76" spans="1:6" ht="85.5" x14ac:dyDescent="0.25">
      <c r="A76" s="11" t="s">
        <v>44</v>
      </c>
      <c r="B76" s="11" t="s">
        <v>38</v>
      </c>
      <c r="C76" s="11" t="s">
        <v>718</v>
      </c>
      <c r="D76" s="11" t="s">
        <v>13</v>
      </c>
      <c r="E76" s="86">
        <v>250</v>
      </c>
      <c r="F76" s="11" t="s">
        <v>213</v>
      </c>
    </row>
    <row r="77" spans="1:6" ht="85.5" x14ac:dyDescent="0.25">
      <c r="A77" s="4" t="s">
        <v>44</v>
      </c>
      <c r="B77" s="4" t="s">
        <v>38</v>
      </c>
      <c r="C77" s="4" t="s">
        <v>718</v>
      </c>
      <c r="D77" s="4" t="s">
        <v>43</v>
      </c>
      <c r="E77" s="5">
        <v>200</v>
      </c>
      <c r="F77" s="4" t="s">
        <v>213</v>
      </c>
    </row>
    <row r="78" spans="1:6" ht="86.25" thickBot="1" x14ac:dyDescent="0.3">
      <c r="A78" s="12" t="s">
        <v>44</v>
      </c>
      <c r="B78" s="12" t="s">
        <v>38</v>
      </c>
      <c r="C78" s="12" t="s">
        <v>718</v>
      </c>
      <c r="D78" s="12" t="s">
        <v>12</v>
      </c>
      <c r="E78" s="87">
        <v>180</v>
      </c>
      <c r="F78" s="12" t="s">
        <v>213</v>
      </c>
    </row>
    <row r="79" spans="1:6" ht="15.75" thickTop="1" x14ac:dyDescent="0.25">
      <c r="A79" s="65" t="s">
        <v>61</v>
      </c>
      <c r="B79" s="65" t="s">
        <v>53</v>
      </c>
      <c r="C79" s="65" t="s">
        <v>719</v>
      </c>
      <c r="D79" s="65" t="s">
        <v>18</v>
      </c>
      <c r="E79" s="66">
        <v>385</v>
      </c>
      <c r="F79" s="65" t="s">
        <v>18</v>
      </c>
    </row>
    <row r="80" spans="1:6" x14ac:dyDescent="0.25">
      <c r="A80" s="11" t="s">
        <v>61</v>
      </c>
      <c r="B80" s="11" t="s">
        <v>53</v>
      </c>
      <c r="C80" s="11" t="s">
        <v>719</v>
      </c>
      <c r="D80" s="11" t="s">
        <v>42</v>
      </c>
      <c r="E80" s="86">
        <v>363</v>
      </c>
      <c r="F80" s="11" t="s">
        <v>54</v>
      </c>
    </row>
    <row r="81" spans="1:6" x14ac:dyDescent="0.25">
      <c r="A81" s="4" t="s">
        <v>61</v>
      </c>
      <c r="B81" s="4" t="s">
        <v>53</v>
      </c>
      <c r="C81" s="4" t="s">
        <v>719</v>
      </c>
      <c r="D81" s="4" t="s">
        <v>9</v>
      </c>
      <c r="E81" s="5">
        <v>341</v>
      </c>
      <c r="F81" s="4" t="s">
        <v>55</v>
      </c>
    </row>
    <row r="82" spans="1:6" x14ac:dyDescent="0.25">
      <c r="A82" s="11" t="s">
        <v>61</v>
      </c>
      <c r="B82" s="11" t="s">
        <v>53</v>
      </c>
      <c r="C82" s="11" t="s">
        <v>719</v>
      </c>
      <c r="D82" s="11" t="s">
        <v>34</v>
      </c>
      <c r="E82" s="86">
        <v>308</v>
      </c>
      <c r="F82" s="11" t="s">
        <v>56</v>
      </c>
    </row>
    <row r="83" spans="1:6" ht="28.5" x14ac:dyDescent="0.25">
      <c r="A83" s="4" t="s">
        <v>61</v>
      </c>
      <c r="B83" s="4" t="s">
        <v>53</v>
      </c>
      <c r="C83" s="4" t="s">
        <v>719</v>
      </c>
      <c r="D83" s="4" t="s">
        <v>10</v>
      </c>
      <c r="E83" s="5">
        <v>264</v>
      </c>
      <c r="F83" s="4" t="s">
        <v>57</v>
      </c>
    </row>
    <row r="84" spans="1:6" x14ac:dyDescent="0.25">
      <c r="A84" s="11" t="s">
        <v>61</v>
      </c>
      <c r="B84" s="11" t="s">
        <v>53</v>
      </c>
      <c r="C84" s="11" t="s">
        <v>719</v>
      </c>
      <c r="D84" s="11" t="s">
        <v>13</v>
      </c>
      <c r="E84" s="86">
        <v>231</v>
      </c>
      <c r="F84" s="11" t="s">
        <v>58</v>
      </c>
    </row>
    <row r="85" spans="1:6" x14ac:dyDescent="0.25">
      <c r="A85" s="4" t="s">
        <v>61</v>
      </c>
      <c r="B85" s="4" t="s">
        <v>53</v>
      </c>
      <c r="C85" s="4" t="s">
        <v>719</v>
      </c>
      <c r="D85" s="4" t="s">
        <v>13</v>
      </c>
      <c r="E85" s="5">
        <v>198</v>
      </c>
      <c r="F85" s="4" t="s">
        <v>59</v>
      </c>
    </row>
    <row r="86" spans="1:6" ht="15.75" thickBot="1" x14ac:dyDescent="0.3">
      <c r="A86" s="12" t="s">
        <v>61</v>
      </c>
      <c r="B86" s="12" t="s">
        <v>53</v>
      </c>
      <c r="C86" s="12" t="s">
        <v>719</v>
      </c>
      <c r="D86" s="12" t="s">
        <v>12</v>
      </c>
      <c r="E86" s="87">
        <v>187</v>
      </c>
      <c r="F86" s="12" t="s">
        <v>60</v>
      </c>
    </row>
    <row r="87" spans="1:6" ht="29.25" thickTop="1" x14ac:dyDescent="0.25">
      <c r="A87" s="65" t="s">
        <v>223</v>
      </c>
      <c r="B87" s="65" t="s">
        <v>5</v>
      </c>
      <c r="C87" s="65" t="s">
        <v>720</v>
      </c>
      <c r="D87" s="65" t="s">
        <v>18</v>
      </c>
      <c r="E87" s="66">
        <v>511.5</v>
      </c>
      <c r="F87" s="65" t="s">
        <v>224</v>
      </c>
    </row>
    <row r="88" spans="1:6" ht="28.5" x14ac:dyDescent="0.25">
      <c r="A88" s="11" t="s">
        <v>223</v>
      </c>
      <c r="B88" s="11" t="s">
        <v>5</v>
      </c>
      <c r="C88" s="11" t="s">
        <v>721</v>
      </c>
      <c r="D88" s="11" t="s">
        <v>21</v>
      </c>
      <c r="E88" s="86">
        <v>429</v>
      </c>
      <c r="F88" s="11" t="s">
        <v>225</v>
      </c>
    </row>
    <row r="89" spans="1:6" ht="28.5" x14ac:dyDescent="0.25">
      <c r="A89" s="4" t="s">
        <v>223</v>
      </c>
      <c r="B89" s="4" t="s">
        <v>5</v>
      </c>
      <c r="C89" s="4" t="s">
        <v>722</v>
      </c>
      <c r="D89" s="4" t="s">
        <v>10</v>
      </c>
      <c r="E89" s="5">
        <v>357.5</v>
      </c>
      <c r="F89" s="4" t="s">
        <v>226</v>
      </c>
    </row>
    <row r="90" spans="1:6" ht="28.5" x14ac:dyDescent="0.25">
      <c r="A90" s="11" t="s">
        <v>223</v>
      </c>
      <c r="B90" s="11" t="s">
        <v>5</v>
      </c>
      <c r="C90" s="11" t="s">
        <v>723</v>
      </c>
      <c r="D90" s="11" t="s">
        <v>43</v>
      </c>
      <c r="E90" s="86">
        <v>280.5</v>
      </c>
      <c r="F90" s="11" t="s">
        <v>737</v>
      </c>
    </row>
    <row r="91" spans="1:6" ht="42.75" x14ac:dyDescent="0.25">
      <c r="A91" s="4" t="s">
        <v>223</v>
      </c>
      <c r="B91" s="4" t="s">
        <v>5</v>
      </c>
      <c r="C91" s="4" t="s">
        <v>724</v>
      </c>
      <c r="D91" s="4" t="s">
        <v>10</v>
      </c>
      <c r="E91" s="5">
        <v>275</v>
      </c>
      <c r="F91" s="4" t="s">
        <v>229</v>
      </c>
    </row>
    <row r="92" spans="1:6" x14ac:dyDescent="0.25">
      <c r="A92" s="11" t="s">
        <v>223</v>
      </c>
      <c r="B92" s="11" t="s">
        <v>5</v>
      </c>
      <c r="C92" s="11" t="s">
        <v>725</v>
      </c>
      <c r="D92" s="11" t="s">
        <v>43</v>
      </c>
      <c r="E92" s="86">
        <v>225.5</v>
      </c>
      <c r="F92" s="11" t="s">
        <v>738</v>
      </c>
    </row>
    <row r="93" spans="1:6" x14ac:dyDescent="0.25">
      <c r="A93" s="4" t="s">
        <v>223</v>
      </c>
      <c r="B93" s="4" t="s">
        <v>5</v>
      </c>
      <c r="C93" s="4" t="s">
        <v>726</v>
      </c>
      <c r="D93" s="4" t="s">
        <v>12</v>
      </c>
      <c r="E93" s="5">
        <v>225.5</v>
      </c>
      <c r="F93" s="4"/>
    </row>
    <row r="94" spans="1:6" ht="28.5" x14ac:dyDescent="0.25">
      <c r="A94" s="11" t="s">
        <v>223</v>
      </c>
      <c r="B94" s="11" t="s">
        <v>727</v>
      </c>
      <c r="C94" s="11" t="s">
        <v>728</v>
      </c>
      <c r="D94" s="11" t="s">
        <v>18</v>
      </c>
      <c r="E94" s="86">
        <v>484</v>
      </c>
      <c r="F94" s="11" t="s">
        <v>224</v>
      </c>
    </row>
    <row r="95" spans="1:6" ht="28.5" x14ac:dyDescent="0.25">
      <c r="A95" s="4" t="s">
        <v>223</v>
      </c>
      <c r="B95" s="4" t="s">
        <v>727</v>
      </c>
      <c r="C95" s="4" t="s">
        <v>729</v>
      </c>
      <c r="D95" s="4" t="s">
        <v>21</v>
      </c>
      <c r="E95" s="5">
        <v>412.5</v>
      </c>
      <c r="F95" s="4" t="s">
        <v>225</v>
      </c>
    </row>
    <row r="96" spans="1:6" ht="28.5" x14ac:dyDescent="0.25">
      <c r="A96" s="11" t="s">
        <v>223</v>
      </c>
      <c r="B96" s="11" t="s">
        <v>5</v>
      </c>
      <c r="C96" s="11" t="s">
        <v>730</v>
      </c>
      <c r="D96" s="11" t="s">
        <v>21</v>
      </c>
      <c r="E96" s="86">
        <v>412.5</v>
      </c>
      <c r="F96" s="11" t="s">
        <v>739</v>
      </c>
    </row>
    <row r="97" spans="1:6" x14ac:dyDescent="0.25">
      <c r="A97" s="4" t="s">
        <v>223</v>
      </c>
      <c r="B97" s="4" t="s">
        <v>727</v>
      </c>
      <c r="C97" s="4" t="s">
        <v>731</v>
      </c>
      <c r="D97" s="4" t="s">
        <v>10</v>
      </c>
      <c r="E97" s="5">
        <v>341</v>
      </c>
      <c r="F97" s="4" t="s">
        <v>740</v>
      </c>
    </row>
    <row r="98" spans="1:6" x14ac:dyDescent="0.25">
      <c r="A98" s="11" t="s">
        <v>223</v>
      </c>
      <c r="B98" s="11" t="s">
        <v>727</v>
      </c>
      <c r="C98" s="11" t="s">
        <v>732</v>
      </c>
      <c r="D98" s="11" t="s">
        <v>43</v>
      </c>
      <c r="E98" s="86">
        <v>324.5</v>
      </c>
      <c r="F98" s="11" t="s">
        <v>738</v>
      </c>
    </row>
    <row r="99" spans="1:6" ht="42.75" x14ac:dyDescent="0.25">
      <c r="A99" s="4" t="s">
        <v>223</v>
      </c>
      <c r="B99" s="4" t="s">
        <v>733</v>
      </c>
      <c r="C99" s="4" t="s">
        <v>734</v>
      </c>
      <c r="D99" s="4" t="s">
        <v>10</v>
      </c>
      <c r="E99" s="5">
        <v>291.5</v>
      </c>
      <c r="F99" s="4" t="s">
        <v>229</v>
      </c>
    </row>
    <row r="100" spans="1:6" x14ac:dyDescent="0.25">
      <c r="A100" s="11" t="s">
        <v>223</v>
      </c>
      <c r="B100" s="11" t="s">
        <v>727</v>
      </c>
      <c r="C100" s="11" t="s">
        <v>735</v>
      </c>
      <c r="D100" s="11" t="s">
        <v>13</v>
      </c>
      <c r="E100" s="86">
        <v>291.5</v>
      </c>
      <c r="F100" s="11" t="s">
        <v>741</v>
      </c>
    </row>
    <row r="101" spans="1:6" ht="15.75" thickBot="1" x14ac:dyDescent="0.3">
      <c r="A101" s="63" t="s">
        <v>223</v>
      </c>
      <c r="B101" s="63" t="s">
        <v>727</v>
      </c>
      <c r="C101" s="63" t="s">
        <v>736</v>
      </c>
      <c r="D101" s="63" t="s">
        <v>13</v>
      </c>
      <c r="E101" s="64">
        <v>209</v>
      </c>
      <c r="F101" s="63"/>
    </row>
    <row r="102" spans="1:6" ht="15.75" thickTop="1" x14ac:dyDescent="0.25">
      <c r="A102" s="10" t="s">
        <v>259</v>
      </c>
      <c r="B102" s="10" t="s">
        <v>199</v>
      </c>
      <c r="C102" s="10" t="s">
        <v>719</v>
      </c>
      <c r="D102" s="10" t="s">
        <v>40</v>
      </c>
      <c r="E102" s="88">
        <v>288.2</v>
      </c>
      <c r="F102" s="10"/>
    </row>
    <row r="103" spans="1:6" x14ac:dyDescent="0.25">
      <c r="A103" s="4" t="s">
        <v>259</v>
      </c>
      <c r="B103" s="4" t="s">
        <v>199</v>
      </c>
      <c r="C103" s="4" t="s">
        <v>719</v>
      </c>
      <c r="D103" s="4" t="s">
        <v>18</v>
      </c>
      <c r="E103" s="5">
        <v>288.2</v>
      </c>
      <c r="F103" s="4"/>
    </row>
    <row r="104" spans="1:6" x14ac:dyDescent="0.25">
      <c r="A104" s="11" t="s">
        <v>259</v>
      </c>
      <c r="B104" s="11" t="s">
        <v>199</v>
      </c>
      <c r="C104" s="11" t="s">
        <v>719</v>
      </c>
      <c r="D104" s="11" t="s">
        <v>9</v>
      </c>
      <c r="E104" s="86">
        <v>242</v>
      </c>
      <c r="F104" s="11"/>
    </row>
    <row r="105" spans="1:6" x14ac:dyDescent="0.25">
      <c r="A105" s="4" t="s">
        <v>259</v>
      </c>
      <c r="B105" s="4" t="s">
        <v>199</v>
      </c>
      <c r="C105" s="4" t="s">
        <v>719</v>
      </c>
      <c r="D105" s="4" t="s">
        <v>10</v>
      </c>
      <c r="E105" s="5">
        <v>242</v>
      </c>
      <c r="F105" s="4"/>
    </row>
    <row r="106" spans="1:6" x14ac:dyDescent="0.25">
      <c r="A106" s="11" t="s">
        <v>259</v>
      </c>
      <c r="B106" s="11" t="s">
        <v>199</v>
      </c>
      <c r="C106" s="11" t="s">
        <v>719</v>
      </c>
      <c r="D106" s="11" t="s">
        <v>12</v>
      </c>
      <c r="E106" s="86">
        <v>187</v>
      </c>
      <c r="F106" s="11"/>
    </row>
    <row r="107" spans="1:6" x14ac:dyDescent="0.25">
      <c r="A107" s="4" t="s">
        <v>259</v>
      </c>
      <c r="B107" s="4" t="s">
        <v>199</v>
      </c>
      <c r="C107" s="4" t="s">
        <v>760</v>
      </c>
      <c r="D107" s="4" t="s">
        <v>13</v>
      </c>
      <c r="E107" s="5">
        <v>157.30000000000001</v>
      </c>
      <c r="F107" s="4"/>
    </row>
    <row r="108" spans="1:6" ht="15.75" thickBot="1" x14ac:dyDescent="0.3">
      <c r="A108" s="12" t="s">
        <v>259</v>
      </c>
      <c r="B108" s="12" t="s">
        <v>199</v>
      </c>
      <c r="C108" s="12" t="s">
        <v>760</v>
      </c>
      <c r="D108" s="12" t="s">
        <v>43</v>
      </c>
      <c r="E108" s="87">
        <v>157.30000000000001</v>
      </c>
      <c r="F108" s="12"/>
    </row>
    <row r="109" spans="1:6" ht="29.25" thickTop="1" x14ac:dyDescent="0.25">
      <c r="A109" s="65" t="s">
        <v>73</v>
      </c>
      <c r="B109" s="65" t="s">
        <v>74</v>
      </c>
      <c r="C109" s="65" t="s">
        <v>767</v>
      </c>
      <c r="D109" s="65" t="s">
        <v>42</v>
      </c>
      <c r="E109" s="66">
        <v>374</v>
      </c>
      <c r="F109" s="65"/>
    </row>
    <row r="110" spans="1:6" ht="28.5" x14ac:dyDescent="0.25">
      <c r="A110" s="11" t="s">
        <v>73</v>
      </c>
      <c r="B110" s="11" t="s">
        <v>74</v>
      </c>
      <c r="C110" s="11" t="s">
        <v>767</v>
      </c>
      <c r="D110" s="11" t="s">
        <v>18</v>
      </c>
      <c r="E110" s="86">
        <v>347</v>
      </c>
      <c r="F110" s="11"/>
    </row>
    <row r="111" spans="1:6" ht="28.5" x14ac:dyDescent="0.25">
      <c r="A111" s="4" t="s">
        <v>73</v>
      </c>
      <c r="B111" s="4" t="s">
        <v>74</v>
      </c>
      <c r="C111" s="4" t="s">
        <v>767</v>
      </c>
      <c r="D111" s="4" t="s">
        <v>9</v>
      </c>
      <c r="E111" s="5">
        <v>330</v>
      </c>
      <c r="F111" s="4"/>
    </row>
    <row r="112" spans="1:6" ht="28.5" x14ac:dyDescent="0.25">
      <c r="A112" s="11" t="s">
        <v>73</v>
      </c>
      <c r="B112" s="11" t="s">
        <v>74</v>
      </c>
      <c r="C112" s="11" t="s">
        <v>767</v>
      </c>
      <c r="D112" s="11" t="s">
        <v>7</v>
      </c>
      <c r="E112" s="86">
        <v>275</v>
      </c>
      <c r="F112" s="11"/>
    </row>
    <row r="113" spans="1:6" ht="28.5" x14ac:dyDescent="0.25">
      <c r="A113" s="4" t="s">
        <v>73</v>
      </c>
      <c r="B113" s="4" t="s">
        <v>74</v>
      </c>
      <c r="C113" s="4" t="s">
        <v>767</v>
      </c>
      <c r="D113" s="4" t="s">
        <v>10</v>
      </c>
      <c r="E113" s="5">
        <v>242</v>
      </c>
      <c r="F113" s="4"/>
    </row>
    <row r="114" spans="1:6" ht="28.5" x14ac:dyDescent="0.25">
      <c r="A114" s="11" t="s">
        <v>73</v>
      </c>
      <c r="B114" s="11" t="s">
        <v>74</v>
      </c>
      <c r="C114" s="11" t="s">
        <v>767</v>
      </c>
      <c r="D114" s="11" t="s">
        <v>34</v>
      </c>
      <c r="E114" s="86">
        <v>198</v>
      </c>
      <c r="F114" s="11"/>
    </row>
    <row r="115" spans="1:6" ht="28.5" x14ac:dyDescent="0.25">
      <c r="A115" s="4" t="s">
        <v>73</v>
      </c>
      <c r="B115" s="4" t="s">
        <v>74</v>
      </c>
      <c r="C115" s="4" t="s">
        <v>768</v>
      </c>
      <c r="D115" s="4" t="s">
        <v>10</v>
      </c>
      <c r="E115" s="5">
        <v>220</v>
      </c>
      <c r="F115" s="4"/>
    </row>
    <row r="116" spans="1:6" ht="28.5" x14ac:dyDescent="0.25">
      <c r="A116" s="11" t="s">
        <v>73</v>
      </c>
      <c r="B116" s="11" t="s">
        <v>74</v>
      </c>
      <c r="C116" s="11" t="s">
        <v>725</v>
      </c>
      <c r="D116" s="11" t="s">
        <v>43</v>
      </c>
      <c r="E116" s="86">
        <v>198</v>
      </c>
      <c r="F116" s="11"/>
    </row>
    <row r="117" spans="1:6" ht="29.25" thickBot="1" x14ac:dyDescent="0.3">
      <c r="A117" s="63" t="s">
        <v>73</v>
      </c>
      <c r="B117" s="63" t="s">
        <v>74</v>
      </c>
      <c r="C117" s="63" t="s">
        <v>769</v>
      </c>
      <c r="D117" s="63" t="s">
        <v>34</v>
      </c>
      <c r="E117" s="64">
        <v>209</v>
      </c>
      <c r="F117" s="63"/>
    </row>
    <row r="118" spans="1:6" ht="15.75" thickTop="1" x14ac:dyDescent="0.25">
      <c r="A118" s="10" t="s">
        <v>62</v>
      </c>
      <c r="B118" s="10" t="s">
        <v>5</v>
      </c>
      <c r="C118" s="10" t="s">
        <v>235</v>
      </c>
      <c r="D118" s="10" t="s">
        <v>18</v>
      </c>
      <c r="E118" s="88">
        <v>403.70000000000005</v>
      </c>
      <c r="F118" s="10"/>
    </row>
    <row r="119" spans="1:6" x14ac:dyDescent="0.25">
      <c r="A119" s="4" t="s">
        <v>62</v>
      </c>
      <c r="B119" s="4" t="s">
        <v>5</v>
      </c>
      <c r="C119" s="4" t="s">
        <v>235</v>
      </c>
      <c r="D119" s="4" t="s">
        <v>42</v>
      </c>
      <c r="E119" s="5">
        <v>339.90000000000003</v>
      </c>
      <c r="F119" s="4"/>
    </row>
    <row r="120" spans="1:6" x14ac:dyDescent="0.25">
      <c r="A120" s="11" t="s">
        <v>62</v>
      </c>
      <c r="B120" s="11" t="s">
        <v>5</v>
      </c>
      <c r="C120" s="11" t="s">
        <v>235</v>
      </c>
      <c r="D120" s="11" t="s">
        <v>9</v>
      </c>
      <c r="E120" s="86">
        <v>304.70000000000005</v>
      </c>
      <c r="F120" s="11"/>
    </row>
    <row r="121" spans="1:6" x14ac:dyDescent="0.25">
      <c r="A121" s="4" t="s">
        <v>62</v>
      </c>
      <c r="B121" s="4" t="s">
        <v>5</v>
      </c>
      <c r="C121" s="4" t="s">
        <v>235</v>
      </c>
      <c r="D121" s="4" t="s">
        <v>10</v>
      </c>
      <c r="E121" s="5">
        <v>261.8</v>
      </c>
      <c r="F121" s="4"/>
    </row>
    <row r="122" spans="1:6" x14ac:dyDescent="0.25">
      <c r="A122" s="11" t="s">
        <v>62</v>
      </c>
      <c r="B122" s="11" t="s">
        <v>5</v>
      </c>
      <c r="C122" s="11" t="s">
        <v>235</v>
      </c>
      <c r="D122" s="11" t="s">
        <v>34</v>
      </c>
      <c r="E122" s="86">
        <v>227.70000000000002</v>
      </c>
      <c r="F122" s="11"/>
    </row>
    <row r="123" spans="1:6" x14ac:dyDescent="0.25">
      <c r="A123" s="4" t="s">
        <v>62</v>
      </c>
      <c r="B123" s="4" t="s">
        <v>5</v>
      </c>
      <c r="C123" s="4" t="s">
        <v>235</v>
      </c>
      <c r="D123" s="4" t="s">
        <v>34</v>
      </c>
      <c r="E123" s="5">
        <v>193.60000000000002</v>
      </c>
      <c r="F123" s="4"/>
    </row>
    <row r="124" spans="1:6" x14ac:dyDescent="0.25">
      <c r="A124" s="11" t="s">
        <v>62</v>
      </c>
      <c r="B124" s="11" t="s">
        <v>5</v>
      </c>
      <c r="C124" s="11" t="s">
        <v>235</v>
      </c>
      <c r="D124" s="11" t="s">
        <v>12</v>
      </c>
      <c r="E124" s="86">
        <v>168.3</v>
      </c>
      <c r="F124" s="11"/>
    </row>
    <row r="125" spans="1:6" x14ac:dyDescent="0.25">
      <c r="A125" s="4" t="s">
        <v>62</v>
      </c>
      <c r="B125" s="4" t="s">
        <v>5</v>
      </c>
      <c r="C125" s="4" t="s">
        <v>235</v>
      </c>
      <c r="D125" s="4" t="s">
        <v>12</v>
      </c>
      <c r="E125" s="5">
        <v>126.50000000000001</v>
      </c>
      <c r="F125" s="4"/>
    </row>
    <row r="126" spans="1:6" x14ac:dyDescent="0.25">
      <c r="A126" s="11" t="s">
        <v>62</v>
      </c>
      <c r="B126" s="11" t="s">
        <v>5</v>
      </c>
      <c r="C126" s="11" t="s">
        <v>766</v>
      </c>
      <c r="D126" s="11" t="s">
        <v>43</v>
      </c>
      <c r="E126" s="86">
        <v>343.20000000000005</v>
      </c>
      <c r="F126" s="11"/>
    </row>
    <row r="127" spans="1:6" x14ac:dyDescent="0.25">
      <c r="A127" s="4" t="s">
        <v>62</v>
      </c>
      <c r="B127" s="4" t="s">
        <v>5</v>
      </c>
      <c r="C127" s="4" t="s">
        <v>766</v>
      </c>
      <c r="D127" s="4" t="s">
        <v>43</v>
      </c>
      <c r="E127" s="5">
        <v>309.10000000000002</v>
      </c>
      <c r="F127" s="4"/>
    </row>
    <row r="128" spans="1:6" x14ac:dyDescent="0.25">
      <c r="A128" s="11" t="s">
        <v>62</v>
      </c>
      <c r="B128" s="11" t="s">
        <v>5</v>
      </c>
      <c r="C128" s="11" t="s">
        <v>766</v>
      </c>
      <c r="D128" s="11" t="s">
        <v>43</v>
      </c>
      <c r="E128" s="86">
        <v>275</v>
      </c>
      <c r="F128" s="11"/>
    </row>
    <row r="129" spans="1:6" x14ac:dyDescent="0.25">
      <c r="A129" s="4" t="s">
        <v>62</v>
      </c>
      <c r="B129" s="4" t="s">
        <v>5</v>
      </c>
      <c r="C129" s="4" t="s">
        <v>766</v>
      </c>
      <c r="D129" s="4" t="s">
        <v>43</v>
      </c>
      <c r="E129" s="5">
        <v>236.50000000000003</v>
      </c>
      <c r="F129" s="4"/>
    </row>
    <row r="130" spans="1:6" x14ac:dyDescent="0.25">
      <c r="A130" s="11" t="s">
        <v>62</v>
      </c>
      <c r="B130" s="11" t="s">
        <v>5</v>
      </c>
      <c r="C130" s="11" t="s">
        <v>766</v>
      </c>
      <c r="D130" s="11" t="s">
        <v>43</v>
      </c>
      <c r="E130" s="86">
        <v>211.20000000000002</v>
      </c>
      <c r="F130" s="11"/>
    </row>
    <row r="131" spans="1:6" x14ac:dyDescent="0.25">
      <c r="A131" s="4" t="s">
        <v>62</v>
      </c>
      <c r="B131" s="4" t="s">
        <v>5</v>
      </c>
      <c r="C131" s="4" t="s">
        <v>766</v>
      </c>
      <c r="D131" s="4" t="s">
        <v>43</v>
      </c>
      <c r="E131" s="5">
        <v>202.4</v>
      </c>
      <c r="F131" s="4"/>
    </row>
    <row r="132" spans="1:6" x14ac:dyDescent="0.25">
      <c r="A132" s="11" t="s">
        <v>62</v>
      </c>
      <c r="B132" s="11" t="s">
        <v>5</v>
      </c>
      <c r="C132" s="11" t="s">
        <v>766</v>
      </c>
      <c r="D132" s="11" t="s">
        <v>43</v>
      </c>
      <c r="E132" s="86">
        <v>159.5</v>
      </c>
      <c r="F132" s="11"/>
    </row>
    <row r="133" spans="1:6" x14ac:dyDescent="0.25">
      <c r="A133" s="4" t="s">
        <v>62</v>
      </c>
      <c r="B133" s="4" t="s">
        <v>238</v>
      </c>
      <c r="C133" s="4" t="s">
        <v>766</v>
      </c>
      <c r="D133" s="4" t="s">
        <v>43</v>
      </c>
      <c r="E133" s="5">
        <v>122.10000000000001</v>
      </c>
      <c r="F133" s="4"/>
    </row>
    <row r="134" spans="1:6" x14ac:dyDescent="0.25">
      <c r="A134" s="11" t="s">
        <v>62</v>
      </c>
      <c r="B134" s="11" t="s">
        <v>238</v>
      </c>
      <c r="C134" s="11" t="s">
        <v>766</v>
      </c>
      <c r="D134" s="11" t="s">
        <v>43</v>
      </c>
      <c r="E134" s="86">
        <v>112.2</v>
      </c>
      <c r="F134" s="11"/>
    </row>
    <row r="135" spans="1:6" x14ac:dyDescent="0.25">
      <c r="A135" s="4" t="s">
        <v>62</v>
      </c>
      <c r="B135" s="4" t="s">
        <v>238</v>
      </c>
      <c r="C135" s="4" t="s">
        <v>766</v>
      </c>
      <c r="D135" s="4" t="s">
        <v>43</v>
      </c>
      <c r="E135" s="5">
        <v>85.800000000000011</v>
      </c>
      <c r="F135" s="4"/>
    </row>
    <row r="136" spans="1:6" x14ac:dyDescent="0.25">
      <c r="A136" s="11" t="s">
        <v>62</v>
      </c>
      <c r="B136" s="11" t="s">
        <v>238</v>
      </c>
      <c r="C136" s="11" t="s">
        <v>766</v>
      </c>
      <c r="D136" s="11" t="s">
        <v>43</v>
      </c>
      <c r="E136" s="86">
        <v>72.600000000000009</v>
      </c>
      <c r="F136" s="11"/>
    </row>
    <row r="137" spans="1:6" ht="15.75" thickBot="1" x14ac:dyDescent="0.3">
      <c r="A137" s="63" t="s">
        <v>62</v>
      </c>
      <c r="B137" s="63" t="s">
        <v>238</v>
      </c>
      <c r="C137" s="63" t="s">
        <v>766</v>
      </c>
      <c r="D137" s="63" t="s">
        <v>43</v>
      </c>
      <c r="E137" s="64">
        <v>58.300000000000004</v>
      </c>
      <c r="F137" s="63"/>
    </row>
    <row r="138" spans="1:6" ht="100.5" thickTop="1" x14ac:dyDescent="0.25">
      <c r="A138" s="10" t="s">
        <v>383</v>
      </c>
      <c r="B138" s="10" t="s">
        <v>199</v>
      </c>
      <c r="C138" s="10" t="s">
        <v>742</v>
      </c>
      <c r="D138" s="10" t="s">
        <v>40</v>
      </c>
      <c r="E138" s="88">
        <v>300</v>
      </c>
      <c r="F138" s="10"/>
    </row>
    <row r="139" spans="1:6" x14ac:dyDescent="0.25">
      <c r="A139" s="4" t="s">
        <v>383</v>
      </c>
      <c r="B139" s="4"/>
      <c r="C139" s="4"/>
      <c r="D139" s="4" t="s">
        <v>21</v>
      </c>
      <c r="E139" s="5">
        <v>270</v>
      </c>
      <c r="F139" s="4"/>
    </row>
    <row r="140" spans="1:6" x14ac:dyDescent="0.25">
      <c r="A140" s="11" t="s">
        <v>383</v>
      </c>
      <c r="B140" s="11"/>
      <c r="C140" s="11"/>
      <c r="D140" s="11" t="s">
        <v>7</v>
      </c>
      <c r="E140" s="86">
        <v>250</v>
      </c>
      <c r="F140" s="11"/>
    </row>
    <row r="141" spans="1:6" x14ac:dyDescent="0.25">
      <c r="A141" s="4" t="s">
        <v>383</v>
      </c>
      <c r="B141" s="4"/>
      <c r="C141" s="4"/>
      <c r="D141" s="4" t="s">
        <v>42</v>
      </c>
      <c r="E141" s="5">
        <v>240</v>
      </c>
      <c r="F141" s="4"/>
    </row>
    <row r="142" spans="1:6" x14ac:dyDescent="0.25">
      <c r="A142" s="11" t="s">
        <v>383</v>
      </c>
      <c r="B142" s="11"/>
      <c r="C142" s="11"/>
      <c r="D142" s="11" t="s">
        <v>10</v>
      </c>
      <c r="E142" s="86">
        <v>210</v>
      </c>
      <c r="F142" s="11"/>
    </row>
    <row r="143" spans="1:6" x14ac:dyDescent="0.25">
      <c r="A143" s="4" t="s">
        <v>383</v>
      </c>
      <c r="B143" s="4"/>
      <c r="C143" s="4"/>
      <c r="D143" s="4" t="s">
        <v>34</v>
      </c>
      <c r="E143" s="5">
        <v>190</v>
      </c>
      <c r="F143" s="4"/>
    </row>
    <row r="144" spans="1:6" x14ac:dyDescent="0.25">
      <c r="A144" s="11" t="s">
        <v>383</v>
      </c>
      <c r="B144" s="11"/>
      <c r="C144" s="11"/>
      <c r="D144" s="11" t="s">
        <v>13</v>
      </c>
      <c r="E144" s="86">
        <v>160</v>
      </c>
      <c r="F144" s="11"/>
    </row>
    <row r="145" spans="1:6" x14ac:dyDescent="0.25">
      <c r="A145" s="4" t="s">
        <v>383</v>
      </c>
      <c r="B145" s="4"/>
      <c r="C145" s="4"/>
      <c r="D145" s="4" t="s">
        <v>43</v>
      </c>
      <c r="E145" s="5">
        <v>140</v>
      </c>
      <c r="F145" s="4"/>
    </row>
    <row r="146" spans="1:6" ht="15.75" thickBot="1" x14ac:dyDescent="0.3">
      <c r="A146" s="12" t="s">
        <v>383</v>
      </c>
      <c r="B146" s="12"/>
      <c r="C146" s="12"/>
      <c r="D146" s="12" t="s">
        <v>12</v>
      </c>
      <c r="E146" s="87">
        <v>140</v>
      </c>
      <c r="F146" s="12"/>
    </row>
    <row r="147" spans="1:6" ht="15.75" thickTop="1" x14ac:dyDescent="0.25">
      <c r="A147" s="65" t="s">
        <v>808</v>
      </c>
      <c r="B147" s="65" t="s">
        <v>377</v>
      </c>
      <c r="C147" s="65" t="s">
        <v>809</v>
      </c>
      <c r="D147" s="65" t="s">
        <v>18</v>
      </c>
      <c r="E147" s="66">
        <v>357.5</v>
      </c>
      <c r="F147" s="65"/>
    </row>
    <row r="148" spans="1:6" x14ac:dyDescent="0.25">
      <c r="A148" s="11" t="s">
        <v>808</v>
      </c>
      <c r="B148" s="11" t="s">
        <v>377</v>
      </c>
      <c r="C148" s="11" t="s">
        <v>809</v>
      </c>
      <c r="D148" s="11" t="s">
        <v>9</v>
      </c>
      <c r="E148" s="86">
        <v>275</v>
      </c>
      <c r="F148" s="11"/>
    </row>
    <row r="149" spans="1:6" x14ac:dyDescent="0.25">
      <c r="A149" s="4" t="s">
        <v>808</v>
      </c>
      <c r="B149" s="4" t="s">
        <v>377</v>
      </c>
      <c r="C149" s="4" t="s">
        <v>809</v>
      </c>
      <c r="D149" s="4" t="s">
        <v>9</v>
      </c>
      <c r="E149" s="5">
        <v>275</v>
      </c>
      <c r="F149" s="4"/>
    </row>
    <row r="150" spans="1:6" x14ac:dyDescent="0.25">
      <c r="A150" s="11" t="s">
        <v>808</v>
      </c>
      <c r="B150" s="11" t="s">
        <v>377</v>
      </c>
      <c r="C150" s="11" t="s">
        <v>809</v>
      </c>
      <c r="D150" s="11" t="s">
        <v>9</v>
      </c>
      <c r="E150" s="86">
        <v>275</v>
      </c>
      <c r="F150" s="11"/>
    </row>
    <row r="151" spans="1:6" x14ac:dyDescent="0.25">
      <c r="A151" s="4" t="s">
        <v>808</v>
      </c>
      <c r="B151" s="4" t="s">
        <v>377</v>
      </c>
      <c r="C151" s="4" t="s">
        <v>809</v>
      </c>
      <c r="D151" s="4" t="s">
        <v>34</v>
      </c>
      <c r="E151" s="5">
        <v>258.5</v>
      </c>
      <c r="F151" s="4"/>
    </row>
    <row r="152" spans="1:6" x14ac:dyDescent="0.25">
      <c r="A152" s="11" t="s">
        <v>808</v>
      </c>
      <c r="B152" s="11" t="s">
        <v>377</v>
      </c>
      <c r="C152" s="11" t="s">
        <v>809</v>
      </c>
      <c r="D152" s="11" t="s">
        <v>34</v>
      </c>
      <c r="E152" s="86">
        <v>258.5</v>
      </c>
      <c r="F152" s="11"/>
    </row>
    <row r="153" spans="1:6" x14ac:dyDescent="0.25">
      <c r="A153" s="4" t="s">
        <v>808</v>
      </c>
      <c r="B153" s="4" t="s">
        <v>377</v>
      </c>
      <c r="C153" s="4" t="s">
        <v>809</v>
      </c>
      <c r="D153" s="4" t="s">
        <v>12</v>
      </c>
      <c r="E153" s="5">
        <v>155</v>
      </c>
      <c r="F153" s="4"/>
    </row>
    <row r="154" spans="1:6" ht="15.75" thickBot="1" x14ac:dyDescent="0.3">
      <c r="A154" s="12" t="s">
        <v>808</v>
      </c>
      <c r="B154" s="12" t="s">
        <v>377</v>
      </c>
      <c r="C154" s="12" t="s">
        <v>809</v>
      </c>
      <c r="D154" s="12" t="s">
        <v>13</v>
      </c>
      <c r="E154" s="87">
        <v>195</v>
      </c>
      <c r="F154" s="12"/>
    </row>
    <row r="155" spans="1:6" ht="72" thickTop="1" x14ac:dyDescent="0.25">
      <c r="A155" s="65" t="s">
        <v>82</v>
      </c>
      <c r="B155" s="65" t="s">
        <v>5</v>
      </c>
      <c r="C155" s="65" t="s">
        <v>719</v>
      </c>
      <c r="D155" s="65" t="s">
        <v>18</v>
      </c>
      <c r="E155" s="66">
        <v>308</v>
      </c>
      <c r="F155" s="65" t="s">
        <v>84</v>
      </c>
    </row>
    <row r="156" spans="1:6" ht="71.25" x14ac:dyDescent="0.25">
      <c r="A156" s="11" t="s">
        <v>82</v>
      </c>
      <c r="B156" s="11" t="s">
        <v>5</v>
      </c>
      <c r="C156" s="11" t="s">
        <v>719</v>
      </c>
      <c r="D156" s="11" t="s">
        <v>42</v>
      </c>
      <c r="E156" s="86">
        <v>264</v>
      </c>
      <c r="F156" s="11" t="s">
        <v>84</v>
      </c>
    </row>
    <row r="157" spans="1:6" ht="71.25" x14ac:dyDescent="0.25">
      <c r="A157" s="4" t="s">
        <v>82</v>
      </c>
      <c r="B157" s="4" t="s">
        <v>5</v>
      </c>
      <c r="C157" s="4" t="s">
        <v>719</v>
      </c>
      <c r="D157" s="4" t="s">
        <v>10</v>
      </c>
      <c r="E157" s="5">
        <v>242.00000000000003</v>
      </c>
      <c r="F157" s="4" t="s">
        <v>84</v>
      </c>
    </row>
    <row r="158" spans="1:6" ht="71.25" x14ac:dyDescent="0.25">
      <c r="A158" s="11" t="s">
        <v>82</v>
      </c>
      <c r="B158" s="11" t="s">
        <v>5</v>
      </c>
      <c r="C158" s="11" t="s">
        <v>719</v>
      </c>
      <c r="D158" s="11" t="s">
        <v>34</v>
      </c>
      <c r="E158" s="86">
        <v>187.00000000000003</v>
      </c>
      <c r="F158" s="11" t="s">
        <v>84</v>
      </c>
    </row>
    <row r="159" spans="1:6" ht="71.25" x14ac:dyDescent="0.25">
      <c r="A159" s="4" t="s">
        <v>82</v>
      </c>
      <c r="B159" s="4" t="s">
        <v>5</v>
      </c>
      <c r="C159" s="4" t="s">
        <v>719</v>
      </c>
      <c r="D159" s="4" t="s">
        <v>43</v>
      </c>
      <c r="E159" s="5">
        <v>176</v>
      </c>
      <c r="F159" s="4" t="s">
        <v>84</v>
      </c>
    </row>
    <row r="160" spans="1:6" ht="72" thickBot="1" x14ac:dyDescent="0.3">
      <c r="A160" s="12" t="s">
        <v>82</v>
      </c>
      <c r="B160" s="12" t="s">
        <v>5</v>
      </c>
      <c r="C160" s="12" t="s">
        <v>719</v>
      </c>
      <c r="D160" s="12" t="s">
        <v>12</v>
      </c>
      <c r="E160" s="87">
        <v>154</v>
      </c>
      <c r="F160" s="12" t="s">
        <v>84</v>
      </c>
    </row>
    <row r="161" spans="1:6" ht="15.75" thickTop="1" x14ac:dyDescent="0.25">
      <c r="A161" s="65" t="s">
        <v>482</v>
      </c>
      <c r="B161" s="65" t="s">
        <v>292</v>
      </c>
      <c r="C161" s="65" t="s">
        <v>719</v>
      </c>
      <c r="D161" s="65" t="s">
        <v>18</v>
      </c>
      <c r="E161" s="66">
        <v>528</v>
      </c>
      <c r="F161" s="65" t="s">
        <v>743</v>
      </c>
    </row>
    <row r="162" spans="1:6" x14ac:dyDescent="0.25">
      <c r="A162" s="11" t="s">
        <v>482</v>
      </c>
      <c r="B162" s="11" t="s">
        <v>292</v>
      </c>
      <c r="C162" s="11" t="s">
        <v>719</v>
      </c>
      <c r="D162" s="11" t="s">
        <v>42</v>
      </c>
      <c r="E162" s="86">
        <v>385</v>
      </c>
      <c r="F162" s="11" t="s">
        <v>744</v>
      </c>
    </row>
    <row r="163" spans="1:6" x14ac:dyDescent="0.25">
      <c r="A163" s="4" t="s">
        <v>482</v>
      </c>
      <c r="B163" s="4" t="s">
        <v>292</v>
      </c>
      <c r="C163" s="4" t="s">
        <v>719</v>
      </c>
      <c r="D163" s="4" t="s">
        <v>42</v>
      </c>
      <c r="E163" s="5">
        <v>385</v>
      </c>
      <c r="F163" s="4" t="s">
        <v>745</v>
      </c>
    </row>
    <row r="164" spans="1:6" x14ac:dyDescent="0.25">
      <c r="A164" s="11" t="s">
        <v>482</v>
      </c>
      <c r="B164" s="11" t="s">
        <v>292</v>
      </c>
      <c r="C164" s="11" t="s">
        <v>719</v>
      </c>
      <c r="D164" s="11" t="s">
        <v>9</v>
      </c>
      <c r="E164" s="86">
        <v>264</v>
      </c>
      <c r="F164" s="11" t="s">
        <v>746</v>
      </c>
    </row>
    <row r="165" spans="1:6" x14ac:dyDescent="0.25">
      <c r="A165" s="4" t="s">
        <v>482</v>
      </c>
      <c r="B165" s="4" t="s">
        <v>292</v>
      </c>
      <c r="C165" s="4" t="s">
        <v>719</v>
      </c>
      <c r="D165" s="4" t="s">
        <v>9</v>
      </c>
      <c r="E165" s="5">
        <v>264</v>
      </c>
      <c r="F165" s="4" t="s">
        <v>747</v>
      </c>
    </row>
    <row r="166" spans="1:6" ht="15.75" thickBot="1" x14ac:dyDescent="0.3">
      <c r="A166" s="12" t="s">
        <v>482</v>
      </c>
      <c r="B166" s="12" t="s">
        <v>292</v>
      </c>
      <c r="C166" s="12" t="s">
        <v>719</v>
      </c>
      <c r="D166" s="12" t="s">
        <v>10</v>
      </c>
      <c r="E166" s="87">
        <v>242</v>
      </c>
      <c r="F166" s="12" t="s">
        <v>748</v>
      </c>
    </row>
    <row r="167" spans="1:6" ht="29.25" thickTop="1" x14ac:dyDescent="0.25">
      <c r="A167" s="65" t="s">
        <v>453</v>
      </c>
      <c r="B167" s="65" t="s">
        <v>384</v>
      </c>
      <c r="C167" s="65" t="s">
        <v>719</v>
      </c>
      <c r="D167" s="65" t="s">
        <v>18</v>
      </c>
      <c r="E167" s="66">
        <v>396</v>
      </c>
      <c r="F167" s="65" t="s">
        <v>452</v>
      </c>
    </row>
    <row r="168" spans="1:6" x14ac:dyDescent="0.25">
      <c r="A168" s="11" t="s">
        <v>453</v>
      </c>
      <c r="B168" s="11" t="s">
        <v>384</v>
      </c>
      <c r="C168" s="11" t="s">
        <v>719</v>
      </c>
      <c r="D168" s="11" t="s">
        <v>21</v>
      </c>
      <c r="E168" s="86">
        <v>396</v>
      </c>
      <c r="F168" s="11"/>
    </row>
    <row r="169" spans="1:6" x14ac:dyDescent="0.25">
      <c r="A169" s="4" t="s">
        <v>453</v>
      </c>
      <c r="B169" s="4" t="s">
        <v>384</v>
      </c>
      <c r="C169" s="4" t="s">
        <v>719</v>
      </c>
      <c r="D169" s="4" t="s">
        <v>9</v>
      </c>
      <c r="E169" s="5">
        <v>297</v>
      </c>
      <c r="F169" s="4"/>
    </row>
    <row r="170" spans="1:6" x14ac:dyDescent="0.25">
      <c r="A170" s="11" t="s">
        <v>453</v>
      </c>
      <c r="B170" s="11" t="s">
        <v>384</v>
      </c>
      <c r="C170" s="11" t="s">
        <v>719</v>
      </c>
      <c r="D170" s="11" t="s">
        <v>10</v>
      </c>
      <c r="E170" s="86">
        <v>264</v>
      </c>
      <c r="F170" s="11"/>
    </row>
    <row r="171" spans="1:6" x14ac:dyDescent="0.25">
      <c r="A171" s="4" t="s">
        <v>453</v>
      </c>
      <c r="B171" s="4" t="s">
        <v>384</v>
      </c>
      <c r="C171" s="4" t="s">
        <v>719</v>
      </c>
      <c r="D171" s="4" t="s">
        <v>34</v>
      </c>
      <c r="E171" s="5">
        <v>220</v>
      </c>
      <c r="F171" s="4"/>
    </row>
    <row r="172" spans="1:6" x14ac:dyDescent="0.25">
      <c r="A172" s="11" t="s">
        <v>453</v>
      </c>
      <c r="B172" s="11" t="s">
        <v>384</v>
      </c>
      <c r="C172" s="11" t="s">
        <v>719</v>
      </c>
      <c r="D172" s="11" t="s">
        <v>12</v>
      </c>
      <c r="E172" s="86">
        <v>214.5</v>
      </c>
      <c r="F172" s="11"/>
    </row>
    <row r="173" spans="1:6" ht="15.75" thickBot="1" x14ac:dyDescent="0.3">
      <c r="A173" s="63" t="s">
        <v>453</v>
      </c>
      <c r="B173" s="63" t="s">
        <v>384</v>
      </c>
      <c r="C173" s="63" t="s">
        <v>719</v>
      </c>
      <c r="D173" s="63" t="s">
        <v>43</v>
      </c>
      <c r="E173" s="64">
        <v>225.5</v>
      </c>
      <c r="F173" s="63"/>
    </row>
    <row r="174" spans="1:6" ht="15.75" thickTop="1" x14ac:dyDescent="0.25">
      <c r="A174" s="10" t="s">
        <v>811</v>
      </c>
      <c r="B174" s="10" t="s">
        <v>5</v>
      </c>
      <c r="C174" s="10" t="s">
        <v>812</v>
      </c>
      <c r="D174" s="10" t="s">
        <v>18</v>
      </c>
      <c r="E174" s="88">
        <v>385</v>
      </c>
      <c r="F174" s="10"/>
    </row>
    <row r="175" spans="1:6" x14ac:dyDescent="0.25">
      <c r="A175" s="4" t="s">
        <v>811</v>
      </c>
      <c r="B175" s="4" t="s">
        <v>5</v>
      </c>
      <c r="C175" s="4" t="s">
        <v>812</v>
      </c>
      <c r="D175" s="4" t="s">
        <v>7</v>
      </c>
      <c r="E175" s="5">
        <v>315</v>
      </c>
      <c r="F175" s="4"/>
    </row>
    <row r="176" spans="1:6" x14ac:dyDescent="0.25">
      <c r="A176" s="11" t="s">
        <v>811</v>
      </c>
      <c r="B176" s="11" t="s">
        <v>5</v>
      </c>
      <c r="C176" s="11" t="s">
        <v>812</v>
      </c>
      <c r="D176" s="11" t="s">
        <v>42</v>
      </c>
      <c r="E176" s="86">
        <v>315</v>
      </c>
      <c r="F176" s="11"/>
    </row>
    <row r="177" spans="1:6" x14ac:dyDescent="0.25">
      <c r="A177" s="4" t="s">
        <v>811</v>
      </c>
      <c r="B177" s="4" t="s">
        <v>5</v>
      </c>
      <c r="C177" s="4" t="s">
        <v>812</v>
      </c>
      <c r="D177" s="4" t="s">
        <v>9</v>
      </c>
      <c r="E177" s="5">
        <v>285</v>
      </c>
      <c r="F177" s="4"/>
    </row>
    <row r="178" spans="1:6" x14ac:dyDescent="0.25">
      <c r="A178" s="11" t="s">
        <v>811</v>
      </c>
      <c r="B178" s="11" t="s">
        <v>5</v>
      </c>
      <c r="C178" s="11" t="s">
        <v>812</v>
      </c>
      <c r="D178" s="11" t="s">
        <v>10</v>
      </c>
      <c r="E178" s="86">
        <v>220</v>
      </c>
      <c r="F178" s="11"/>
    </row>
    <row r="179" spans="1:6" x14ac:dyDescent="0.25">
      <c r="A179" s="4" t="s">
        <v>811</v>
      </c>
      <c r="B179" s="4" t="s">
        <v>5</v>
      </c>
      <c r="C179" s="4" t="s">
        <v>812</v>
      </c>
      <c r="D179" s="4" t="s">
        <v>34</v>
      </c>
      <c r="E179" s="5">
        <v>185</v>
      </c>
      <c r="F179" s="4"/>
    </row>
    <row r="180" spans="1:6" x14ac:dyDescent="0.25">
      <c r="A180" s="11" t="s">
        <v>811</v>
      </c>
      <c r="B180" s="11" t="s">
        <v>5</v>
      </c>
      <c r="C180" s="11" t="s">
        <v>812</v>
      </c>
      <c r="D180" s="11" t="s">
        <v>13</v>
      </c>
      <c r="E180" s="86">
        <v>149</v>
      </c>
      <c r="F180" s="11"/>
    </row>
    <row r="181" spans="1:6" x14ac:dyDescent="0.25">
      <c r="A181" s="4" t="s">
        <v>811</v>
      </c>
      <c r="B181" s="4" t="s">
        <v>5</v>
      </c>
      <c r="C181" s="4" t="s">
        <v>812</v>
      </c>
      <c r="D181" s="4" t="s">
        <v>43</v>
      </c>
      <c r="E181" s="5">
        <v>149</v>
      </c>
      <c r="F181" s="4"/>
    </row>
    <row r="182" spans="1:6" ht="15.75" thickBot="1" x14ac:dyDescent="0.3">
      <c r="A182" s="12" t="s">
        <v>811</v>
      </c>
      <c r="B182" s="12" t="s">
        <v>5</v>
      </c>
      <c r="C182" s="12" t="s">
        <v>812</v>
      </c>
      <c r="D182" s="12" t="s">
        <v>12</v>
      </c>
      <c r="E182" s="87">
        <v>149</v>
      </c>
      <c r="F182" s="12"/>
    </row>
    <row r="183" spans="1:6" ht="15.75" thickTop="1" x14ac:dyDescent="0.25">
      <c r="A183" s="65" t="s">
        <v>489</v>
      </c>
      <c r="B183" s="65" t="s">
        <v>292</v>
      </c>
      <c r="C183" s="65" t="s">
        <v>813</v>
      </c>
      <c r="D183" s="65" t="s">
        <v>10</v>
      </c>
      <c r="E183" s="66">
        <v>275</v>
      </c>
      <c r="F183" s="65" t="s">
        <v>817</v>
      </c>
    </row>
    <row r="184" spans="1:6" x14ac:dyDescent="0.25">
      <c r="A184" s="11" t="s">
        <v>489</v>
      </c>
      <c r="B184" s="11" t="s">
        <v>814</v>
      </c>
      <c r="C184" s="11" t="s">
        <v>815</v>
      </c>
      <c r="D184" s="11" t="s">
        <v>10</v>
      </c>
      <c r="E184" s="86">
        <v>275</v>
      </c>
      <c r="F184" s="11" t="s">
        <v>818</v>
      </c>
    </row>
    <row r="185" spans="1:6" x14ac:dyDescent="0.25">
      <c r="A185" s="4" t="s">
        <v>489</v>
      </c>
      <c r="B185" s="4" t="s">
        <v>86</v>
      </c>
      <c r="C185" s="4" t="s">
        <v>816</v>
      </c>
      <c r="D185" s="4" t="s">
        <v>9</v>
      </c>
      <c r="E185" s="5">
        <v>285</v>
      </c>
      <c r="F185" s="4" t="s">
        <v>819</v>
      </c>
    </row>
    <row r="186" spans="1:6" x14ac:dyDescent="0.25">
      <c r="A186" s="11" t="s">
        <v>489</v>
      </c>
      <c r="B186" s="11" t="s">
        <v>86</v>
      </c>
      <c r="C186" s="11" t="s">
        <v>816</v>
      </c>
      <c r="D186" s="11" t="s">
        <v>21</v>
      </c>
      <c r="E186" s="86">
        <v>335</v>
      </c>
      <c r="F186" s="11" t="s">
        <v>820</v>
      </c>
    </row>
    <row r="187" spans="1:6" ht="15.75" thickBot="1" x14ac:dyDescent="0.3">
      <c r="A187" s="63" t="s">
        <v>489</v>
      </c>
      <c r="B187" s="63" t="s">
        <v>292</v>
      </c>
      <c r="C187" s="63" t="s">
        <v>816</v>
      </c>
      <c r="D187" s="63" t="s">
        <v>18</v>
      </c>
      <c r="E187" s="64">
        <v>383</v>
      </c>
      <c r="F187" s="63" t="s">
        <v>821</v>
      </c>
    </row>
    <row r="188" spans="1:6" ht="15.75" thickTop="1" x14ac:dyDescent="0.25">
      <c r="A188" s="10" t="s">
        <v>242</v>
      </c>
      <c r="B188" s="10" t="s">
        <v>5</v>
      </c>
      <c r="C188" s="10" t="s">
        <v>239</v>
      </c>
      <c r="D188" s="10" t="s">
        <v>42</v>
      </c>
      <c r="E188" s="88">
        <v>440</v>
      </c>
      <c r="F188" s="10"/>
    </row>
    <row r="189" spans="1:6" x14ac:dyDescent="0.25">
      <c r="A189" s="4" t="s">
        <v>242</v>
      </c>
      <c r="B189" s="4" t="s">
        <v>5</v>
      </c>
      <c r="C189" s="4" t="s">
        <v>239</v>
      </c>
      <c r="D189" s="4" t="s">
        <v>7</v>
      </c>
      <c r="E189" s="5">
        <v>385</v>
      </c>
      <c r="F189" s="4"/>
    </row>
    <row r="190" spans="1:6" x14ac:dyDescent="0.25">
      <c r="A190" s="11" t="s">
        <v>242</v>
      </c>
      <c r="B190" s="11" t="s">
        <v>5</v>
      </c>
      <c r="C190" s="11" t="s">
        <v>235</v>
      </c>
      <c r="D190" s="11" t="s">
        <v>10</v>
      </c>
      <c r="E190" s="86">
        <v>231</v>
      </c>
      <c r="F190" s="11"/>
    </row>
    <row r="191" spans="1:6" x14ac:dyDescent="0.25">
      <c r="A191" s="4" t="s">
        <v>242</v>
      </c>
      <c r="B191" s="4" t="s">
        <v>5</v>
      </c>
      <c r="C191" s="4" t="s">
        <v>240</v>
      </c>
      <c r="D191" s="4" t="s">
        <v>43</v>
      </c>
      <c r="E191" s="5">
        <v>209</v>
      </c>
      <c r="F191" s="4"/>
    </row>
    <row r="192" spans="1:6" x14ac:dyDescent="0.25">
      <c r="A192" s="11" t="s">
        <v>242</v>
      </c>
      <c r="B192" s="11" t="s">
        <v>5</v>
      </c>
      <c r="C192" s="11" t="s">
        <v>12</v>
      </c>
      <c r="D192" s="11" t="s">
        <v>12</v>
      </c>
      <c r="E192" s="86">
        <v>154</v>
      </c>
      <c r="F192" s="11"/>
    </row>
    <row r="193" spans="1:6" ht="15.75" thickBot="1" x14ac:dyDescent="0.3">
      <c r="A193" s="63" t="s">
        <v>242</v>
      </c>
      <c r="B193" s="63" t="s">
        <v>5</v>
      </c>
      <c r="C193" s="63" t="s">
        <v>241</v>
      </c>
      <c r="D193" s="63" t="s">
        <v>13</v>
      </c>
      <c r="E193" s="64">
        <v>187</v>
      </c>
      <c r="F193" s="63"/>
    </row>
    <row r="194" spans="1:6" ht="15.75" thickTop="1" x14ac:dyDescent="0.25">
      <c r="A194" s="10" t="s">
        <v>810</v>
      </c>
      <c r="B194" s="10" t="s">
        <v>377</v>
      </c>
      <c r="C194" s="10" t="s">
        <v>719</v>
      </c>
      <c r="D194" s="10" t="s">
        <v>40</v>
      </c>
      <c r="E194" s="88">
        <v>330</v>
      </c>
      <c r="F194" s="10"/>
    </row>
    <row r="195" spans="1:6" x14ac:dyDescent="0.25">
      <c r="A195" s="4" t="s">
        <v>810</v>
      </c>
      <c r="B195" s="4" t="s">
        <v>377</v>
      </c>
      <c r="C195" s="4" t="s">
        <v>719</v>
      </c>
      <c r="D195" s="4" t="s">
        <v>42</v>
      </c>
      <c r="E195" s="5">
        <v>330</v>
      </c>
      <c r="F195" s="4"/>
    </row>
    <row r="196" spans="1:6" x14ac:dyDescent="0.25">
      <c r="A196" s="11" t="s">
        <v>810</v>
      </c>
      <c r="B196" s="11" t="s">
        <v>377</v>
      </c>
      <c r="C196" s="11" t="s">
        <v>719</v>
      </c>
      <c r="D196" s="11" t="s">
        <v>10</v>
      </c>
      <c r="E196" s="86">
        <v>275</v>
      </c>
      <c r="F196" s="11"/>
    </row>
    <row r="197" spans="1:6" ht="15.75" thickBot="1" x14ac:dyDescent="0.3">
      <c r="A197" s="63" t="s">
        <v>810</v>
      </c>
      <c r="B197" s="63" t="s">
        <v>377</v>
      </c>
      <c r="C197" s="63" t="s">
        <v>719</v>
      </c>
      <c r="D197" s="63" t="s">
        <v>43</v>
      </c>
      <c r="E197" s="64">
        <v>187</v>
      </c>
      <c r="F197" s="63"/>
    </row>
    <row r="198" spans="1:6" ht="15.75" thickTop="1" x14ac:dyDescent="0.25">
      <c r="A198" s="10" t="s">
        <v>68</v>
      </c>
      <c r="B198" s="10" t="s">
        <v>63</v>
      </c>
      <c r="C198" s="10" t="s">
        <v>719</v>
      </c>
      <c r="D198" s="10" t="s">
        <v>18</v>
      </c>
      <c r="E198" s="88">
        <v>396</v>
      </c>
      <c r="F198" s="10" t="s">
        <v>18</v>
      </c>
    </row>
    <row r="199" spans="1:6" ht="28.5" x14ac:dyDescent="0.25">
      <c r="A199" s="4" t="s">
        <v>68</v>
      </c>
      <c r="B199" s="4" t="s">
        <v>63</v>
      </c>
      <c r="C199" s="4" t="s">
        <v>719</v>
      </c>
      <c r="D199" s="4" t="s">
        <v>7</v>
      </c>
      <c r="E199" s="5">
        <v>374</v>
      </c>
      <c r="F199" s="4" t="s">
        <v>64</v>
      </c>
    </row>
    <row r="200" spans="1:6" x14ac:dyDescent="0.25">
      <c r="A200" s="11" t="s">
        <v>68</v>
      </c>
      <c r="B200" s="11" t="s">
        <v>63</v>
      </c>
      <c r="C200" s="11" t="s">
        <v>719</v>
      </c>
      <c r="D200" s="11" t="s">
        <v>21</v>
      </c>
      <c r="E200" s="86">
        <v>341</v>
      </c>
      <c r="F200" s="11" t="s">
        <v>21</v>
      </c>
    </row>
    <row r="201" spans="1:6" x14ac:dyDescent="0.25">
      <c r="A201" s="4" t="s">
        <v>68</v>
      </c>
      <c r="B201" s="4" t="s">
        <v>63</v>
      </c>
      <c r="C201" s="4" t="s">
        <v>719</v>
      </c>
      <c r="D201" s="4" t="s">
        <v>42</v>
      </c>
      <c r="E201" s="5">
        <v>319</v>
      </c>
      <c r="F201" s="4" t="s">
        <v>42</v>
      </c>
    </row>
    <row r="202" spans="1:6" x14ac:dyDescent="0.25">
      <c r="A202" s="11" t="s">
        <v>68</v>
      </c>
      <c r="B202" s="11" t="s">
        <v>63</v>
      </c>
      <c r="C202" s="11" t="s">
        <v>719</v>
      </c>
      <c r="D202" s="11" t="s">
        <v>9</v>
      </c>
      <c r="E202" s="86">
        <v>286</v>
      </c>
      <c r="F202" s="11" t="s">
        <v>9</v>
      </c>
    </row>
    <row r="203" spans="1:6" ht="28.5" x14ac:dyDescent="0.25">
      <c r="A203" s="4" t="s">
        <v>68</v>
      </c>
      <c r="B203" s="4" t="s">
        <v>63</v>
      </c>
      <c r="C203" s="4" t="s">
        <v>719</v>
      </c>
      <c r="D203" s="4" t="s">
        <v>34</v>
      </c>
      <c r="E203" s="5">
        <v>264</v>
      </c>
      <c r="F203" s="4" t="s">
        <v>447</v>
      </c>
    </row>
    <row r="204" spans="1:6" ht="28.5" x14ac:dyDescent="0.25">
      <c r="A204" s="11" t="s">
        <v>68</v>
      </c>
      <c r="B204" s="11" t="s">
        <v>63</v>
      </c>
      <c r="C204" s="11" t="s">
        <v>719</v>
      </c>
      <c r="D204" s="11" t="s">
        <v>10</v>
      </c>
      <c r="E204" s="86">
        <v>242</v>
      </c>
      <c r="F204" s="11" t="s">
        <v>448</v>
      </c>
    </row>
    <row r="205" spans="1:6" x14ac:dyDescent="0.25">
      <c r="A205" s="4" t="s">
        <v>68</v>
      </c>
      <c r="B205" s="4" t="s">
        <v>63</v>
      </c>
      <c r="C205" s="4" t="s">
        <v>719</v>
      </c>
      <c r="D205" s="4" t="s">
        <v>13</v>
      </c>
      <c r="E205" s="5">
        <v>209</v>
      </c>
      <c r="F205" s="4" t="s">
        <v>67</v>
      </c>
    </row>
    <row r="206" spans="1:6" x14ac:dyDescent="0.25">
      <c r="A206" s="11" t="s">
        <v>68</v>
      </c>
      <c r="B206" s="11" t="s">
        <v>63</v>
      </c>
      <c r="C206" s="11" t="s">
        <v>719</v>
      </c>
      <c r="D206" s="11" t="s">
        <v>43</v>
      </c>
      <c r="E206" s="86">
        <v>165</v>
      </c>
      <c r="F206" s="11" t="s">
        <v>449</v>
      </c>
    </row>
    <row r="207" spans="1:6" ht="15.75" thickBot="1" x14ac:dyDescent="0.3">
      <c r="A207" s="63" t="s">
        <v>68</v>
      </c>
      <c r="B207" s="63" t="s">
        <v>63</v>
      </c>
      <c r="C207" s="63" t="s">
        <v>719</v>
      </c>
      <c r="D207" s="63" t="s">
        <v>12</v>
      </c>
      <c r="E207" s="64">
        <v>132</v>
      </c>
      <c r="F207" s="63" t="s">
        <v>12</v>
      </c>
    </row>
    <row r="208" spans="1:6" ht="15.75" thickTop="1" x14ac:dyDescent="0.25">
      <c r="A208" s="10" t="s">
        <v>252</v>
      </c>
      <c r="B208" s="10" t="s">
        <v>63</v>
      </c>
      <c r="C208" s="10" t="s">
        <v>770</v>
      </c>
      <c r="D208" s="10" t="s">
        <v>10</v>
      </c>
      <c r="E208" s="88">
        <v>120.3125</v>
      </c>
      <c r="F208" s="10" t="s">
        <v>771</v>
      </c>
    </row>
    <row r="209" spans="1:6" x14ac:dyDescent="0.25">
      <c r="A209" s="4" t="s">
        <v>252</v>
      </c>
      <c r="B209" s="4" t="s">
        <v>63</v>
      </c>
      <c r="C209" s="4" t="s">
        <v>770</v>
      </c>
      <c r="D209" s="4" t="s">
        <v>13</v>
      </c>
      <c r="E209" s="5">
        <v>173.25</v>
      </c>
      <c r="F209" s="4" t="s">
        <v>772</v>
      </c>
    </row>
    <row r="210" spans="1:6" ht="28.5" x14ac:dyDescent="0.25">
      <c r="A210" s="11" t="s">
        <v>252</v>
      </c>
      <c r="B210" s="11" t="s">
        <v>63</v>
      </c>
      <c r="C210" s="11" t="s">
        <v>770</v>
      </c>
      <c r="D210" s="11" t="s">
        <v>13</v>
      </c>
      <c r="E210" s="86">
        <v>197.3125</v>
      </c>
      <c r="F210" s="11" t="s">
        <v>773</v>
      </c>
    </row>
    <row r="211" spans="1:6" x14ac:dyDescent="0.25">
      <c r="A211" s="4" t="s">
        <v>252</v>
      </c>
      <c r="B211" s="4" t="s">
        <v>63</v>
      </c>
      <c r="C211" s="4" t="s">
        <v>770</v>
      </c>
      <c r="D211" s="4" t="s">
        <v>13</v>
      </c>
      <c r="E211" s="5">
        <v>197.3125</v>
      </c>
      <c r="F211" s="4" t="s">
        <v>774</v>
      </c>
    </row>
    <row r="212" spans="1:6" x14ac:dyDescent="0.25">
      <c r="A212" s="11" t="s">
        <v>252</v>
      </c>
      <c r="B212" s="11" t="s">
        <v>63</v>
      </c>
      <c r="C212" s="11" t="s">
        <v>770</v>
      </c>
      <c r="D212" s="11" t="s">
        <v>34</v>
      </c>
      <c r="E212" s="86">
        <v>202.125</v>
      </c>
      <c r="F212" s="11" t="s">
        <v>775</v>
      </c>
    </row>
    <row r="213" spans="1:6" ht="28.5" x14ac:dyDescent="0.25">
      <c r="A213" s="4" t="s">
        <v>252</v>
      </c>
      <c r="B213" s="4" t="s">
        <v>63</v>
      </c>
      <c r="C213" s="4" t="s">
        <v>770</v>
      </c>
      <c r="D213" s="4" t="s">
        <v>10</v>
      </c>
      <c r="E213" s="5">
        <v>216.5625</v>
      </c>
      <c r="F213" s="4" t="s">
        <v>776</v>
      </c>
    </row>
    <row r="214" spans="1:6" ht="28.5" x14ac:dyDescent="0.25">
      <c r="A214" s="11" t="s">
        <v>252</v>
      </c>
      <c r="B214" s="11" t="s">
        <v>63</v>
      </c>
      <c r="C214" s="11" t="s">
        <v>770</v>
      </c>
      <c r="D214" s="11" t="s">
        <v>10</v>
      </c>
      <c r="E214" s="86">
        <v>216.5625</v>
      </c>
      <c r="F214" s="11" t="s">
        <v>777</v>
      </c>
    </row>
    <row r="215" spans="1:6" x14ac:dyDescent="0.25">
      <c r="A215" s="4" t="s">
        <v>252</v>
      </c>
      <c r="B215" s="4" t="s">
        <v>63</v>
      </c>
      <c r="C215" s="4" t="s">
        <v>770</v>
      </c>
      <c r="D215" s="4" t="s">
        <v>42</v>
      </c>
      <c r="E215" s="5">
        <v>235.8125</v>
      </c>
      <c r="F215" s="4" t="s">
        <v>778</v>
      </c>
    </row>
    <row r="216" spans="1:6" ht="28.5" x14ac:dyDescent="0.25">
      <c r="A216" s="11" t="s">
        <v>252</v>
      </c>
      <c r="B216" s="11" t="s">
        <v>63</v>
      </c>
      <c r="C216" s="11" t="s">
        <v>770</v>
      </c>
      <c r="D216" s="11" t="s">
        <v>42</v>
      </c>
      <c r="E216" s="86">
        <v>235.8125</v>
      </c>
      <c r="F216" s="11" t="s">
        <v>779</v>
      </c>
    </row>
    <row r="217" spans="1:6" ht="28.5" x14ac:dyDescent="0.25">
      <c r="A217" s="4" t="s">
        <v>252</v>
      </c>
      <c r="B217" s="4" t="s">
        <v>63</v>
      </c>
      <c r="C217" s="4" t="s">
        <v>770</v>
      </c>
      <c r="D217" s="4" t="s">
        <v>42</v>
      </c>
      <c r="E217" s="5">
        <v>235.8125</v>
      </c>
      <c r="F217" s="4" t="s">
        <v>780</v>
      </c>
    </row>
    <row r="218" spans="1:6" ht="28.5" x14ac:dyDescent="0.25">
      <c r="A218" s="11" t="s">
        <v>252</v>
      </c>
      <c r="B218" s="11" t="s">
        <v>63</v>
      </c>
      <c r="C218" s="11" t="s">
        <v>770</v>
      </c>
      <c r="D218" s="11" t="s">
        <v>42</v>
      </c>
      <c r="E218" s="86">
        <v>235.8125</v>
      </c>
      <c r="F218" s="11" t="s">
        <v>781</v>
      </c>
    </row>
    <row r="219" spans="1:6" ht="28.5" x14ac:dyDescent="0.25">
      <c r="A219" s="4" t="s">
        <v>252</v>
      </c>
      <c r="B219" s="4" t="s">
        <v>63</v>
      </c>
      <c r="C219" s="4" t="s">
        <v>770</v>
      </c>
      <c r="D219" s="4" t="s">
        <v>10</v>
      </c>
      <c r="E219" s="5">
        <v>245.4375</v>
      </c>
      <c r="F219" s="4" t="s">
        <v>782</v>
      </c>
    </row>
    <row r="220" spans="1:6" ht="28.5" x14ac:dyDescent="0.25">
      <c r="A220" s="11" t="s">
        <v>252</v>
      </c>
      <c r="B220" s="11" t="s">
        <v>63</v>
      </c>
      <c r="C220" s="11" t="s">
        <v>770</v>
      </c>
      <c r="D220" s="11" t="s">
        <v>7</v>
      </c>
      <c r="E220" s="86">
        <v>303.1875</v>
      </c>
      <c r="F220" s="11" t="s">
        <v>783</v>
      </c>
    </row>
    <row r="221" spans="1:6" ht="28.5" x14ac:dyDescent="0.25">
      <c r="A221" s="4" t="s">
        <v>252</v>
      </c>
      <c r="B221" s="4" t="s">
        <v>63</v>
      </c>
      <c r="C221" s="4" t="s">
        <v>770</v>
      </c>
      <c r="D221" s="4" t="s">
        <v>42</v>
      </c>
      <c r="E221" s="5">
        <v>303.1875</v>
      </c>
      <c r="F221" s="4" t="s">
        <v>784</v>
      </c>
    </row>
    <row r="222" spans="1:6" ht="29.25" thickBot="1" x14ac:dyDescent="0.3">
      <c r="A222" s="12" t="s">
        <v>252</v>
      </c>
      <c r="B222" s="12" t="s">
        <v>63</v>
      </c>
      <c r="C222" s="12" t="s">
        <v>770</v>
      </c>
      <c r="D222" s="12" t="s">
        <v>42</v>
      </c>
      <c r="E222" s="87">
        <v>327.25</v>
      </c>
      <c r="F222" s="12" t="s">
        <v>785</v>
      </c>
    </row>
    <row r="223" spans="1:6" ht="15.75" thickTop="1" x14ac:dyDescent="0.25">
      <c r="A223" s="65" t="s">
        <v>257</v>
      </c>
      <c r="B223" s="65" t="s">
        <v>5</v>
      </c>
      <c r="C223" s="65" t="s">
        <v>719</v>
      </c>
      <c r="D223" s="65" t="s">
        <v>18</v>
      </c>
      <c r="E223" s="66">
        <v>430</v>
      </c>
      <c r="F223" s="65" t="s">
        <v>19</v>
      </c>
    </row>
    <row r="224" spans="1:6" x14ac:dyDescent="0.25">
      <c r="A224" s="11" t="s">
        <v>257</v>
      </c>
      <c r="B224" s="11" t="s">
        <v>5</v>
      </c>
      <c r="C224" s="11" t="s">
        <v>719</v>
      </c>
      <c r="D224" s="11" t="s">
        <v>7</v>
      </c>
      <c r="E224" s="86">
        <v>345</v>
      </c>
      <c r="F224" s="11" t="s">
        <v>20</v>
      </c>
    </row>
    <row r="225" spans="1:6" ht="42.75" x14ac:dyDescent="0.25">
      <c r="A225" s="4" t="s">
        <v>257</v>
      </c>
      <c r="B225" s="4" t="s">
        <v>5</v>
      </c>
      <c r="C225" s="4" t="s">
        <v>719</v>
      </c>
      <c r="D225" s="4" t="s">
        <v>21</v>
      </c>
      <c r="E225" s="5">
        <v>305</v>
      </c>
      <c r="F225" s="4" t="s">
        <v>22</v>
      </c>
    </row>
    <row r="226" spans="1:6" x14ac:dyDescent="0.25">
      <c r="A226" s="11" t="s">
        <v>257</v>
      </c>
      <c r="B226" s="11" t="s">
        <v>5</v>
      </c>
      <c r="C226" s="11" t="s">
        <v>719</v>
      </c>
      <c r="D226" s="11" t="s">
        <v>9</v>
      </c>
      <c r="E226" s="86">
        <v>245</v>
      </c>
      <c r="F226" s="11" t="s">
        <v>23</v>
      </c>
    </row>
    <row r="227" spans="1:6" x14ac:dyDescent="0.25">
      <c r="A227" s="4" t="s">
        <v>257</v>
      </c>
      <c r="B227" s="4" t="s">
        <v>5</v>
      </c>
      <c r="C227" s="4" t="s">
        <v>719</v>
      </c>
      <c r="D227" s="4" t="s">
        <v>10</v>
      </c>
      <c r="E227" s="5">
        <v>215</v>
      </c>
      <c r="F227" s="4" t="s">
        <v>24</v>
      </c>
    </row>
    <row r="228" spans="1:6" x14ac:dyDescent="0.25">
      <c r="A228" s="11" t="s">
        <v>257</v>
      </c>
      <c r="B228" s="11" t="s">
        <v>5</v>
      </c>
      <c r="C228" s="11" t="s">
        <v>719</v>
      </c>
      <c r="D228" s="11" t="s">
        <v>25</v>
      </c>
      <c r="E228" s="86">
        <v>175</v>
      </c>
      <c r="F228" s="11" t="s">
        <v>26</v>
      </c>
    </row>
    <row r="229" spans="1:6" x14ac:dyDescent="0.25">
      <c r="A229" s="4" t="s">
        <v>257</v>
      </c>
      <c r="B229" s="4" t="s">
        <v>5</v>
      </c>
      <c r="C229" s="4" t="s">
        <v>719</v>
      </c>
      <c r="D229" s="4" t="s">
        <v>12</v>
      </c>
      <c r="E229" s="5">
        <v>145</v>
      </c>
      <c r="F229" s="4" t="s">
        <v>27</v>
      </c>
    </row>
    <row r="230" spans="1:6" ht="42.75" x14ac:dyDescent="0.25">
      <c r="A230" s="11" t="s">
        <v>257</v>
      </c>
      <c r="B230" s="11" t="s">
        <v>5</v>
      </c>
      <c r="C230" s="11" t="s">
        <v>719</v>
      </c>
      <c r="D230" s="11" t="s">
        <v>34</v>
      </c>
      <c r="E230" s="86">
        <v>215</v>
      </c>
      <c r="F230" s="11" t="s">
        <v>254</v>
      </c>
    </row>
    <row r="231" spans="1:6" ht="28.5" x14ac:dyDescent="0.25">
      <c r="A231" s="4" t="s">
        <v>257</v>
      </c>
      <c r="B231" s="4" t="s">
        <v>5</v>
      </c>
      <c r="C231" s="4" t="s">
        <v>719</v>
      </c>
      <c r="D231" s="4" t="s">
        <v>13</v>
      </c>
      <c r="E231" s="5">
        <v>185</v>
      </c>
      <c r="F231" s="4" t="s">
        <v>255</v>
      </c>
    </row>
    <row r="232" spans="1:6" ht="28.5" x14ac:dyDescent="0.25">
      <c r="A232" s="11" t="s">
        <v>257</v>
      </c>
      <c r="B232" s="11" t="s">
        <v>5</v>
      </c>
      <c r="C232" s="11" t="s">
        <v>719</v>
      </c>
      <c r="D232" s="11" t="s">
        <v>43</v>
      </c>
      <c r="E232" s="86">
        <v>145</v>
      </c>
      <c r="F232" s="11" t="s">
        <v>256</v>
      </c>
    </row>
    <row r="233" spans="1:6" ht="42.75" x14ac:dyDescent="0.25">
      <c r="A233" s="4" t="s">
        <v>257</v>
      </c>
      <c r="B233" s="4" t="s">
        <v>253</v>
      </c>
      <c r="C233" s="4" t="s">
        <v>719</v>
      </c>
      <c r="D233" s="4" t="s">
        <v>34</v>
      </c>
      <c r="E233" s="5">
        <v>110</v>
      </c>
      <c r="F233" s="4" t="s">
        <v>254</v>
      </c>
    </row>
    <row r="234" spans="1:6" ht="28.5" x14ac:dyDescent="0.25">
      <c r="A234" s="11" t="s">
        <v>257</v>
      </c>
      <c r="B234" s="11" t="s">
        <v>253</v>
      </c>
      <c r="C234" s="11" t="s">
        <v>719</v>
      </c>
      <c r="D234" s="11" t="s">
        <v>13</v>
      </c>
      <c r="E234" s="86">
        <v>95</v>
      </c>
      <c r="F234" s="11" t="s">
        <v>255</v>
      </c>
    </row>
    <row r="235" spans="1:6" ht="29.25" thickBot="1" x14ac:dyDescent="0.3">
      <c r="A235" s="63" t="s">
        <v>257</v>
      </c>
      <c r="B235" s="63" t="s">
        <v>253</v>
      </c>
      <c r="C235" s="63" t="s">
        <v>719</v>
      </c>
      <c r="D235" s="63" t="s">
        <v>43</v>
      </c>
      <c r="E235" s="64">
        <v>75</v>
      </c>
      <c r="F235" s="63" t="s">
        <v>256</v>
      </c>
    </row>
    <row r="236" spans="1:6" ht="15.75" thickTop="1" x14ac:dyDescent="0.25"/>
  </sheetData>
  <autoFilter ref="A2:F235" xr:uid="{9E5BF54F-B960-42A0-A209-AF2D54F97575}">
    <sortState xmlns:xlrd2="http://schemas.microsoft.com/office/spreadsheetml/2017/richdata2" ref="A3:F235">
      <sortCondition ref="A2:A235"/>
    </sortState>
  </autoFilter>
  <mergeCells count="1">
    <mergeCell ref="B1:F1"/>
  </mergeCells>
  <dataValidations count="1">
    <dataValidation type="list" allowBlank="1" showInputMessage="1" showErrorMessage="1" prompt="Please select from the dropdown list." sqref="D3:D235" xr:uid="{482972E1-08FC-4222-AF36-F6E6263D30E6}">
      <formula1>"Partner, Director, Senior Manager, Associate Director, Principal, Associate, Senior, Scientist, Specialist, Technician, Draftsperson, Graduate"</formula1>
    </dataValidation>
  </dataValidations>
  <hyperlinks>
    <hyperlink ref="A1" location="Summary!A1" display="Link to SUMMARY Worksheet" xr:uid="{57013450-C245-4802-ADF1-72D35549F170}"/>
  </hyperlinks>
  <pageMargins left="0.7" right="0.7" top="0.75" bottom="0.75" header="0.3" footer="0.3"/>
  <headerFooter>
    <oddHeader>&amp;C&amp;"Calibri"&amp;12&amp;KFF0000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D550-4E8B-477E-A58F-81E323E4935B}">
  <sheetPr>
    <tabColor theme="9" tint="-0.249977111117893"/>
  </sheetPr>
  <dimension ref="A1:M24"/>
  <sheetViews>
    <sheetView showGridLines="0" workbookViewId="0">
      <selection activeCell="A2" sqref="A2"/>
    </sheetView>
  </sheetViews>
  <sheetFormatPr defaultRowHeight="15" x14ac:dyDescent="0.25"/>
  <cols>
    <col min="1" max="1" width="39.7109375" bestFit="1" customWidth="1"/>
    <col min="2" max="13" width="14.5703125" customWidth="1"/>
    <col min="14" max="14" width="11.28515625" bestFit="1" customWidth="1"/>
  </cols>
  <sheetData>
    <row r="1" spans="1:13" ht="25.5" x14ac:dyDescent="0.5">
      <c r="A1" s="39" t="s">
        <v>195</v>
      </c>
      <c r="B1" s="178" t="s">
        <v>945</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3" ht="16.5" x14ac:dyDescent="0.3">
      <c r="A4" s="103" t="s">
        <v>92</v>
      </c>
      <c r="B4" s="71"/>
      <c r="C4" s="72">
        <v>339.625</v>
      </c>
      <c r="D4" s="72"/>
      <c r="E4" s="72"/>
      <c r="F4" s="72"/>
      <c r="G4" s="72"/>
      <c r="H4" s="72"/>
      <c r="I4" s="72"/>
      <c r="J4" s="72">
        <v>219.45</v>
      </c>
      <c r="K4" s="72"/>
      <c r="L4" s="72"/>
      <c r="M4" s="72"/>
    </row>
    <row r="5" spans="1:13" ht="16.5" x14ac:dyDescent="0.3">
      <c r="A5" s="84" t="s">
        <v>462</v>
      </c>
      <c r="B5" s="73">
        <v>225</v>
      </c>
      <c r="C5" s="46">
        <v>245</v>
      </c>
      <c r="D5" s="46">
        <v>270</v>
      </c>
      <c r="E5" s="46">
        <v>150</v>
      </c>
      <c r="F5" s="46">
        <v>170</v>
      </c>
      <c r="G5" s="46"/>
      <c r="H5" s="46"/>
      <c r="I5" s="46"/>
      <c r="J5" s="46">
        <v>200</v>
      </c>
      <c r="K5" s="46"/>
      <c r="L5" s="46">
        <v>180</v>
      </c>
      <c r="M5" s="46">
        <v>150</v>
      </c>
    </row>
    <row r="6" spans="1:13" ht="16.5" x14ac:dyDescent="0.3">
      <c r="A6" s="70" t="s">
        <v>44</v>
      </c>
      <c r="B6" s="73">
        <v>340</v>
      </c>
      <c r="C6" s="46">
        <v>375</v>
      </c>
      <c r="D6" s="46">
        <v>420</v>
      </c>
      <c r="E6" s="46">
        <v>200</v>
      </c>
      <c r="F6" s="46">
        <v>180</v>
      </c>
      <c r="G6" s="46">
        <v>420</v>
      </c>
      <c r="H6" s="46">
        <v>340</v>
      </c>
      <c r="I6" s="46">
        <v>290</v>
      </c>
      <c r="J6" s="46">
        <v>290</v>
      </c>
      <c r="K6" s="46">
        <v>375</v>
      </c>
      <c r="L6" s="46">
        <v>230</v>
      </c>
      <c r="M6" s="46">
        <v>250</v>
      </c>
    </row>
    <row r="7" spans="1:13" ht="16.5" x14ac:dyDescent="0.3">
      <c r="A7" s="84" t="s">
        <v>61</v>
      </c>
      <c r="B7" s="73">
        <v>341</v>
      </c>
      <c r="C7" s="46"/>
      <c r="D7" s="46">
        <v>385</v>
      </c>
      <c r="E7" s="46"/>
      <c r="F7" s="46">
        <v>187</v>
      </c>
      <c r="G7" s="46"/>
      <c r="H7" s="46">
        <v>363</v>
      </c>
      <c r="I7" s="46"/>
      <c r="J7" s="46">
        <v>264</v>
      </c>
      <c r="K7" s="46"/>
      <c r="L7" s="46">
        <v>308</v>
      </c>
      <c r="M7" s="46">
        <v>231</v>
      </c>
    </row>
    <row r="8" spans="1:13" ht="16.5" x14ac:dyDescent="0.3">
      <c r="A8" s="70" t="s">
        <v>468</v>
      </c>
      <c r="B8" s="73">
        <v>245</v>
      </c>
      <c r="C8" s="46"/>
      <c r="D8" s="46">
        <v>285</v>
      </c>
      <c r="E8" s="46">
        <v>159</v>
      </c>
      <c r="F8" s="46">
        <v>187</v>
      </c>
      <c r="G8" s="46"/>
      <c r="H8" s="46">
        <v>239</v>
      </c>
      <c r="I8" s="46"/>
      <c r="J8" s="46">
        <v>234</v>
      </c>
      <c r="K8" s="46"/>
      <c r="L8" s="46"/>
      <c r="M8" s="46">
        <v>192</v>
      </c>
    </row>
    <row r="9" spans="1:13" ht="16.5" x14ac:dyDescent="0.3">
      <c r="A9" s="84" t="s">
        <v>278</v>
      </c>
      <c r="B9" s="73">
        <v>258.5</v>
      </c>
      <c r="C9" s="46">
        <v>308</v>
      </c>
      <c r="D9" s="46">
        <v>396.00000000000006</v>
      </c>
      <c r="E9" s="46">
        <v>220.00000000000003</v>
      </c>
      <c r="F9" s="46">
        <v>187.00000000000003</v>
      </c>
      <c r="G9" s="46">
        <v>462.00000000000006</v>
      </c>
      <c r="H9" s="46">
        <v>275</v>
      </c>
      <c r="I9" s="46">
        <v>236.50000000000003</v>
      </c>
      <c r="J9" s="46">
        <v>236.50000000000003</v>
      </c>
      <c r="K9" s="46">
        <v>352</v>
      </c>
      <c r="L9" s="46">
        <v>275</v>
      </c>
      <c r="M9" s="46">
        <v>253.00000000000003</v>
      </c>
    </row>
    <row r="10" spans="1:13" ht="16.5" x14ac:dyDescent="0.3">
      <c r="A10" s="70" t="s">
        <v>82</v>
      </c>
      <c r="B10" s="73"/>
      <c r="C10" s="46"/>
      <c r="D10" s="46"/>
      <c r="E10" s="46"/>
      <c r="F10" s="46">
        <v>154</v>
      </c>
      <c r="G10" s="46"/>
      <c r="H10" s="46">
        <v>264</v>
      </c>
      <c r="I10" s="46"/>
      <c r="J10" s="46"/>
      <c r="K10" s="46"/>
      <c r="L10" s="46">
        <v>187.00000000000003</v>
      </c>
      <c r="M10" s="46"/>
    </row>
    <row r="11" spans="1:13" ht="16.5" x14ac:dyDescent="0.3">
      <c r="A11" s="84" t="s">
        <v>482</v>
      </c>
      <c r="B11" s="73"/>
      <c r="C11" s="46"/>
      <c r="D11" s="46"/>
      <c r="E11" s="46"/>
      <c r="F11" s="46"/>
      <c r="G11" s="46"/>
      <c r="H11" s="46">
        <v>385</v>
      </c>
      <c r="I11" s="46"/>
      <c r="J11" s="46">
        <v>297</v>
      </c>
      <c r="K11" s="46"/>
      <c r="L11" s="46"/>
      <c r="M11" s="46"/>
    </row>
    <row r="12" spans="1:13" ht="16.5" x14ac:dyDescent="0.3">
      <c r="A12" s="70" t="s">
        <v>453</v>
      </c>
      <c r="B12" s="73">
        <v>297</v>
      </c>
      <c r="C12" s="46">
        <v>396</v>
      </c>
      <c r="D12" s="46">
        <v>396</v>
      </c>
      <c r="E12" s="46">
        <v>225.5</v>
      </c>
      <c r="F12" s="46">
        <v>214.5</v>
      </c>
      <c r="G12" s="46"/>
      <c r="H12" s="46"/>
      <c r="I12" s="46"/>
      <c r="J12" s="46">
        <v>264</v>
      </c>
      <c r="K12" s="46"/>
      <c r="L12" s="46">
        <v>220</v>
      </c>
      <c r="M12" s="46"/>
    </row>
    <row r="13" spans="1:13" ht="16.5" x14ac:dyDescent="0.3">
      <c r="A13" s="84" t="s">
        <v>489</v>
      </c>
      <c r="B13" s="73">
        <v>285</v>
      </c>
      <c r="C13" s="46">
        <v>335</v>
      </c>
      <c r="D13" s="46">
        <v>383</v>
      </c>
      <c r="E13" s="46"/>
      <c r="F13" s="46"/>
      <c r="G13" s="46"/>
      <c r="H13" s="46"/>
      <c r="I13" s="46"/>
      <c r="J13" s="46"/>
      <c r="K13" s="46"/>
      <c r="L13" s="46"/>
      <c r="M13" s="46"/>
    </row>
    <row r="14" spans="1:13" ht="16.5" x14ac:dyDescent="0.3">
      <c r="A14" s="70" t="s">
        <v>68</v>
      </c>
      <c r="B14" s="73">
        <v>286</v>
      </c>
      <c r="C14" s="46">
        <v>341</v>
      </c>
      <c r="D14" s="46">
        <v>396</v>
      </c>
      <c r="E14" s="46">
        <v>165</v>
      </c>
      <c r="F14" s="46">
        <v>132</v>
      </c>
      <c r="G14" s="46"/>
      <c r="H14" s="46">
        <v>319</v>
      </c>
      <c r="I14" s="46"/>
      <c r="J14" s="46">
        <v>242</v>
      </c>
      <c r="K14" s="46">
        <v>374</v>
      </c>
      <c r="L14" s="46">
        <v>264</v>
      </c>
      <c r="M14" s="46">
        <v>209</v>
      </c>
    </row>
    <row r="15" spans="1:13" ht="17.25" thickBot="1" x14ac:dyDescent="0.35">
      <c r="A15" s="89" t="s">
        <v>257</v>
      </c>
      <c r="B15" s="75"/>
      <c r="C15" s="52">
        <v>230</v>
      </c>
      <c r="D15" s="52"/>
      <c r="E15" s="52"/>
      <c r="F15" s="52"/>
      <c r="G15" s="52"/>
      <c r="H15" s="52"/>
      <c r="I15" s="52"/>
      <c r="J15" s="52">
        <v>167</v>
      </c>
      <c r="K15" s="52"/>
      <c r="L15" s="52"/>
      <c r="M15" s="52"/>
    </row>
    <row r="16" spans="1:13" ht="15.75" thickTop="1" x14ac:dyDescent="0.25"/>
    <row r="17" spans="1:13" x14ac:dyDescent="0.25">
      <c r="A17" s="61" t="s">
        <v>187</v>
      </c>
      <c r="B17" s="54">
        <f>AVERAGE(B4:B15)</f>
        <v>284.6875</v>
      </c>
      <c r="C17" s="54">
        <f t="shared" ref="C17:M17" si="0">AVERAGE(C4:C15)</f>
        <v>321.203125</v>
      </c>
      <c r="D17" s="54">
        <f t="shared" si="0"/>
        <v>366.375</v>
      </c>
      <c r="E17" s="54">
        <f t="shared" si="0"/>
        <v>186.58333333333334</v>
      </c>
      <c r="F17" s="54">
        <f t="shared" si="0"/>
        <v>176.4375</v>
      </c>
      <c r="G17" s="54">
        <f t="shared" si="0"/>
        <v>441</v>
      </c>
      <c r="H17" s="54">
        <f t="shared" si="0"/>
        <v>312.14285714285717</v>
      </c>
      <c r="I17" s="54">
        <f t="shared" si="0"/>
        <v>263.25</v>
      </c>
      <c r="J17" s="54">
        <f t="shared" si="0"/>
        <v>241.39499999999998</v>
      </c>
      <c r="K17" s="54">
        <f t="shared" si="0"/>
        <v>367</v>
      </c>
      <c r="L17" s="54">
        <f t="shared" si="0"/>
        <v>237.71428571428572</v>
      </c>
      <c r="M17" s="54">
        <f t="shared" si="0"/>
        <v>214.16666666666666</v>
      </c>
    </row>
    <row r="18" spans="1:13" x14ac:dyDescent="0.25">
      <c r="A18" s="61" t="s">
        <v>188</v>
      </c>
      <c r="B18" s="54">
        <f>STDEV(B4:B15)</f>
        <v>41.760317373588734</v>
      </c>
      <c r="C18" s="54">
        <f t="shared" ref="C18:M18" si="1">STDEV(C4:C15)</f>
        <v>58.198626084513371</v>
      </c>
      <c r="D18" s="54">
        <f t="shared" si="1"/>
        <v>56.114519384151244</v>
      </c>
      <c r="E18" s="54">
        <f t="shared" si="1"/>
        <v>32.790877796525493</v>
      </c>
      <c r="F18" s="54">
        <f t="shared" si="1"/>
        <v>24.830047321743066</v>
      </c>
      <c r="G18" s="54">
        <f t="shared" si="1"/>
        <v>29.698484809835037</v>
      </c>
      <c r="H18" s="54">
        <f t="shared" si="1"/>
        <v>54.413321198117714</v>
      </c>
      <c r="I18" s="54">
        <f t="shared" si="1"/>
        <v>37.830212793480293</v>
      </c>
      <c r="J18" s="54">
        <f t="shared" si="1"/>
        <v>39.840086247675643</v>
      </c>
      <c r="K18" s="54">
        <f t="shared" si="1"/>
        <v>13</v>
      </c>
      <c r="L18" s="54">
        <f t="shared" si="1"/>
        <v>47.076938040170972</v>
      </c>
      <c r="M18" s="54">
        <f t="shared" si="1"/>
        <v>39.270429927194108</v>
      </c>
    </row>
    <row r="19" spans="1:13" x14ac:dyDescent="0.25">
      <c r="A19" s="61" t="s">
        <v>189</v>
      </c>
      <c r="B19" s="54">
        <f>SUM(B17:B18)</f>
        <v>326.44781737358875</v>
      </c>
      <c r="C19" s="54">
        <f t="shared" ref="C19:M19" si="2">SUM(C17:C18)</f>
        <v>379.40175108451336</v>
      </c>
      <c r="D19" s="54">
        <f t="shared" si="2"/>
        <v>422.48951938415127</v>
      </c>
      <c r="E19" s="54">
        <f t="shared" si="2"/>
        <v>219.37421112985885</v>
      </c>
      <c r="F19" s="54">
        <f t="shared" si="2"/>
        <v>201.26754732174305</v>
      </c>
      <c r="G19" s="54">
        <f t="shared" si="2"/>
        <v>470.69848480983501</v>
      </c>
      <c r="H19" s="54">
        <f t="shared" si="2"/>
        <v>366.5561783409749</v>
      </c>
      <c r="I19" s="54">
        <f t="shared" si="2"/>
        <v>301.08021279348031</v>
      </c>
      <c r="J19" s="54">
        <f t="shared" si="2"/>
        <v>281.23508624767561</v>
      </c>
      <c r="K19" s="54">
        <f t="shared" si="2"/>
        <v>380</v>
      </c>
      <c r="L19" s="54">
        <f t="shared" si="2"/>
        <v>284.79122375445672</v>
      </c>
      <c r="M19" s="54">
        <f t="shared" si="2"/>
        <v>253.43709659386076</v>
      </c>
    </row>
    <row r="21" spans="1:13" x14ac:dyDescent="0.25">
      <c r="A21" s="85" t="s">
        <v>196</v>
      </c>
    </row>
    <row r="22" spans="1:13" x14ac:dyDescent="0.25">
      <c r="A22" s="56" t="s">
        <v>194</v>
      </c>
    </row>
    <row r="23" spans="1:13" x14ac:dyDescent="0.25">
      <c r="A23" s="57" t="s">
        <v>192</v>
      </c>
      <c r="B23" s="58" t="s">
        <v>193</v>
      </c>
    </row>
    <row r="24" spans="1:13" x14ac:dyDescent="0.25">
      <c r="A24" s="59" t="s">
        <v>190</v>
      </c>
      <c r="B24" s="60" t="s">
        <v>191</v>
      </c>
    </row>
  </sheetData>
  <mergeCells count="1">
    <mergeCell ref="B1:M1"/>
  </mergeCells>
  <conditionalFormatting pivot="1" sqref="B4:M15">
    <cfRule type="cellIs" dxfId="51" priority="4" operator="greaterThan">
      <formula>B$19</formula>
    </cfRule>
  </conditionalFormatting>
  <conditionalFormatting pivot="1" sqref="B4:M15">
    <cfRule type="cellIs" dxfId="50" priority="3" operator="between">
      <formula>B$17</formula>
      <formula>B$19</formula>
    </cfRule>
  </conditionalFormatting>
  <conditionalFormatting pivot="1" sqref="B4:M15">
    <cfRule type="cellIs" dxfId="49" priority="2" operator="lessThan">
      <formula>B$17</formula>
    </cfRule>
  </conditionalFormatting>
  <conditionalFormatting pivot="1" sqref="B4:M15">
    <cfRule type="containsBlanks" dxfId="48" priority="1">
      <formula>LEN(TRIM(B4))=0</formula>
    </cfRule>
  </conditionalFormatting>
  <hyperlinks>
    <hyperlink ref="A1" location="Summary!A1" display="Link to SUMMARY Worksheet" xr:uid="{A5B23017-16B1-418C-AFC1-BF434C821CEE}"/>
  </hyperlinks>
  <pageMargins left="0.7" right="0.7" top="0.75" bottom="0.75" header="0.3" footer="0.3"/>
  <headerFooter>
    <oddHeader>&amp;C&amp;"Calibri"&amp;12&amp;KFF0000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2FF2-968C-40EE-AF9D-551A4E06D96F}">
  <sheetPr filterMode="1">
    <tabColor theme="8" tint="-0.249977111117893"/>
  </sheetPr>
  <dimension ref="A1:W310"/>
  <sheetViews>
    <sheetView showGridLines="0" workbookViewId="0">
      <pane ySplit="2" topLeftCell="A3" activePane="bottomLeft" state="frozen"/>
      <selection activeCell="G25" sqref="G25"/>
      <selection pane="bottomLeft"/>
    </sheetView>
  </sheetViews>
  <sheetFormatPr defaultColWidth="0" defaultRowHeight="15.75" zeroHeight="1" x14ac:dyDescent="0.25"/>
  <cols>
    <col min="1" max="1" width="18" style="149" customWidth="1"/>
    <col min="2" max="2" width="37.7109375" style="149" customWidth="1"/>
    <col min="3" max="3" width="29.85546875" style="149" customWidth="1"/>
    <col min="4" max="4" width="16.140625" style="149" customWidth="1"/>
    <col min="5" max="5" width="21.5703125" style="149" customWidth="1"/>
    <col min="6" max="6" width="37.7109375" style="149" customWidth="1"/>
    <col min="7" max="7" width="16.28515625" style="149" customWidth="1"/>
    <col min="8" max="8" width="38.28515625" style="149" customWidth="1"/>
    <col min="9" max="9" width="15.5703125" style="149" customWidth="1"/>
    <col min="10" max="10" width="21" style="149" customWidth="1"/>
    <col min="11" max="11" width="18.5703125" style="149" customWidth="1"/>
    <col min="12" max="12" width="27.140625" style="149" customWidth="1"/>
    <col min="13" max="13" width="19" style="149" customWidth="1"/>
    <col min="14" max="14" width="38.28515625" style="149" customWidth="1"/>
    <col min="15" max="15" width="27.140625" style="149" customWidth="1"/>
    <col min="16" max="16" width="4" style="149" customWidth="1"/>
    <col min="17" max="23" width="0" style="149" hidden="1" customWidth="1"/>
    <col min="24" max="16384" width="12" style="149" hidden="1"/>
  </cols>
  <sheetData>
    <row r="1" spans="1:15" s="148" customFormat="1" ht="21" customHeight="1" x14ac:dyDescent="0.25">
      <c r="A1" s="183" t="s">
        <v>2773</v>
      </c>
      <c r="B1" s="133" t="s">
        <v>1657</v>
      </c>
      <c r="C1" s="134"/>
      <c r="D1" s="134"/>
      <c r="E1" s="134"/>
      <c r="F1" s="147"/>
      <c r="G1" s="147"/>
      <c r="H1" s="147"/>
      <c r="I1" s="147"/>
      <c r="J1" s="147"/>
      <c r="K1" s="147"/>
      <c r="L1" s="147"/>
      <c r="M1" s="147"/>
      <c r="N1" s="147"/>
      <c r="O1" s="147"/>
    </row>
    <row r="2" spans="1:15" ht="63" x14ac:dyDescent="0.25">
      <c r="A2" s="142" t="s">
        <v>1671</v>
      </c>
      <c r="B2" s="142" t="s">
        <v>1672</v>
      </c>
      <c r="C2" s="142" t="s">
        <v>1673</v>
      </c>
      <c r="D2" s="142" t="s">
        <v>1674</v>
      </c>
      <c r="E2" s="142" t="s">
        <v>1675</v>
      </c>
      <c r="F2" s="142" t="s">
        <v>1676</v>
      </c>
      <c r="G2" s="142" t="s">
        <v>1677</v>
      </c>
      <c r="H2" s="142" t="s">
        <v>1678</v>
      </c>
      <c r="I2" s="142" t="s">
        <v>1679</v>
      </c>
      <c r="J2" s="142" t="s">
        <v>1680</v>
      </c>
      <c r="K2" s="142" t="s">
        <v>1681</v>
      </c>
      <c r="L2" s="142" t="s">
        <v>1682</v>
      </c>
      <c r="M2" s="142" t="s">
        <v>1683</v>
      </c>
      <c r="N2" s="142" t="s">
        <v>1684</v>
      </c>
      <c r="O2" s="142" t="s">
        <v>1685</v>
      </c>
    </row>
    <row r="3" spans="1:15" ht="39" customHeight="1" x14ac:dyDescent="0.25">
      <c r="A3" s="150" t="str">
        <f>_xlfn.XLOOKUP(B3,'Service Categories'!B:B,'Service Categories'!A:A,"N/A",0,)</f>
        <v>Active</v>
      </c>
      <c r="B3" s="150" t="s">
        <v>703</v>
      </c>
      <c r="C3" s="150"/>
      <c r="D3" s="150" t="s">
        <v>1686</v>
      </c>
      <c r="E3" s="150" t="s">
        <v>1686</v>
      </c>
      <c r="F3" s="151" t="s">
        <v>339</v>
      </c>
      <c r="G3" s="150" t="s">
        <v>1687</v>
      </c>
      <c r="H3" s="150" t="s">
        <v>1688</v>
      </c>
      <c r="I3" s="150" t="s">
        <v>1689</v>
      </c>
      <c r="J3" s="150" t="s">
        <v>550</v>
      </c>
      <c r="K3" s="150" t="s">
        <v>1690</v>
      </c>
      <c r="L3" s="152" t="s">
        <v>1691</v>
      </c>
      <c r="M3" s="150">
        <v>411731480</v>
      </c>
      <c r="N3" s="150" t="s">
        <v>1692</v>
      </c>
      <c r="O3" s="152" t="s">
        <v>1693</v>
      </c>
    </row>
    <row r="4" spans="1:15" ht="39" hidden="1" customHeight="1" x14ac:dyDescent="0.25">
      <c r="A4" s="150" t="str">
        <f>_xlfn.XLOOKUP(B4,'Service Categories'!B:B,'Service Categories'!A:A,"N/A",0,)</f>
        <v>Inactive</v>
      </c>
      <c r="B4" s="150" t="s">
        <v>70</v>
      </c>
      <c r="C4" s="150"/>
      <c r="D4" s="150" t="s">
        <v>1686</v>
      </c>
      <c r="E4" s="150" t="s">
        <v>1686</v>
      </c>
      <c r="F4" s="151" t="s">
        <v>70</v>
      </c>
      <c r="G4" s="150" t="s">
        <v>1694</v>
      </c>
      <c r="H4" s="150" t="s">
        <v>1695</v>
      </c>
      <c r="I4" s="150" t="s">
        <v>1696</v>
      </c>
      <c r="J4" s="150" t="s">
        <v>1697</v>
      </c>
      <c r="K4" s="150" t="s">
        <v>1698</v>
      </c>
      <c r="L4" s="152" t="s">
        <v>1699</v>
      </c>
      <c r="M4" s="150" t="s">
        <v>1700</v>
      </c>
      <c r="N4" s="150" t="s">
        <v>1695</v>
      </c>
      <c r="O4" s="152" t="s">
        <v>1699</v>
      </c>
    </row>
    <row r="5" spans="1:15" ht="39" customHeight="1" x14ac:dyDescent="0.25">
      <c r="A5" s="150" t="str">
        <f>_xlfn.XLOOKUP(B5,'Service Categories'!B:B,'Service Categories'!A:A,"N/A",0,)</f>
        <v>Active</v>
      </c>
      <c r="B5" s="150" t="s">
        <v>1701</v>
      </c>
      <c r="C5" s="150"/>
      <c r="D5" s="150" t="s">
        <v>1702</v>
      </c>
      <c r="E5" s="150" t="s">
        <v>1686</v>
      </c>
      <c r="F5" s="151" t="s">
        <v>1703</v>
      </c>
      <c r="G5" s="150">
        <v>646422899</v>
      </c>
      <c r="H5" s="150" t="s">
        <v>1704</v>
      </c>
      <c r="I5" s="150">
        <v>25646422899</v>
      </c>
      <c r="J5" s="150" t="s">
        <v>1705</v>
      </c>
      <c r="K5" s="150" t="s">
        <v>18</v>
      </c>
      <c r="L5" s="152" t="s">
        <v>1706</v>
      </c>
      <c r="M5" s="150" t="s">
        <v>1707</v>
      </c>
      <c r="N5" s="150" t="s">
        <v>1704</v>
      </c>
      <c r="O5" s="152" t="s">
        <v>1708</v>
      </c>
    </row>
    <row r="6" spans="1:15" ht="39" hidden="1" customHeight="1" x14ac:dyDescent="0.25">
      <c r="A6" s="150" t="str">
        <f>_xlfn.XLOOKUP(B6,'Service Categories'!B:B,'Service Categories'!A:A,"N/A",0,)</f>
        <v>Inactive</v>
      </c>
      <c r="B6" s="150" t="s">
        <v>1709</v>
      </c>
      <c r="C6" s="150"/>
      <c r="D6" s="150" t="s">
        <v>1686</v>
      </c>
      <c r="E6" s="150" t="s">
        <v>1686</v>
      </c>
      <c r="F6" s="151" t="s">
        <v>786</v>
      </c>
      <c r="G6" s="150" t="s">
        <v>1710</v>
      </c>
      <c r="H6" s="150" t="s">
        <v>1711</v>
      </c>
      <c r="I6" s="150" t="s">
        <v>1712</v>
      </c>
      <c r="J6" s="150" t="s">
        <v>792</v>
      </c>
      <c r="K6" s="150" t="s">
        <v>1713</v>
      </c>
      <c r="L6" s="152" t="s">
        <v>1714</v>
      </c>
      <c r="M6" s="150" t="s">
        <v>1715</v>
      </c>
      <c r="N6" s="150" t="s">
        <v>1716</v>
      </c>
      <c r="O6" s="152" t="s">
        <v>1717</v>
      </c>
    </row>
    <row r="7" spans="1:15" ht="39" hidden="1" customHeight="1" x14ac:dyDescent="0.25">
      <c r="A7" s="150" t="str">
        <f>_xlfn.XLOOKUP(B7,'Service Categories'!B:B,'Service Categories'!A:A,"N/A",0,)</f>
        <v>Inactive</v>
      </c>
      <c r="B7" s="150" t="s">
        <v>1718</v>
      </c>
      <c r="C7" s="150"/>
      <c r="D7" s="150" t="s">
        <v>1686</v>
      </c>
      <c r="E7" s="150" t="s">
        <v>1686</v>
      </c>
      <c r="F7" s="151" t="s">
        <v>839</v>
      </c>
      <c r="G7" s="150" t="s">
        <v>1719</v>
      </c>
      <c r="H7" s="150" t="s">
        <v>1720</v>
      </c>
      <c r="I7" s="150" t="s">
        <v>1721</v>
      </c>
      <c r="J7" s="150" t="s">
        <v>1722</v>
      </c>
      <c r="K7" s="150" t="s">
        <v>1723</v>
      </c>
      <c r="L7" s="152" t="s">
        <v>1724</v>
      </c>
      <c r="M7" s="150">
        <v>61466771133</v>
      </c>
      <c r="N7" s="150" t="s">
        <v>1725</v>
      </c>
      <c r="O7" s="152" t="s">
        <v>1724</v>
      </c>
    </row>
    <row r="8" spans="1:15" ht="39" customHeight="1" x14ac:dyDescent="0.25">
      <c r="A8" s="150" t="str">
        <f>_xlfn.XLOOKUP(B8,'Service Categories'!B:B,'Service Categories'!A:A,"N/A",0,)</f>
        <v>Active</v>
      </c>
      <c r="B8" s="150" t="s">
        <v>1726</v>
      </c>
      <c r="C8" s="150"/>
      <c r="D8" s="150" t="s">
        <v>1686</v>
      </c>
      <c r="E8" s="150" t="s">
        <v>1686</v>
      </c>
      <c r="F8" s="151" t="s">
        <v>344</v>
      </c>
      <c r="G8" s="150" t="s">
        <v>1727</v>
      </c>
      <c r="H8" s="150" t="s">
        <v>1728</v>
      </c>
      <c r="I8" s="150" t="s">
        <v>1729</v>
      </c>
      <c r="J8" s="150" t="s">
        <v>1730</v>
      </c>
      <c r="K8" s="150" t="s">
        <v>1731</v>
      </c>
      <c r="L8" s="152" t="s">
        <v>1732</v>
      </c>
      <c r="M8" s="150" t="s">
        <v>1733</v>
      </c>
      <c r="N8" s="150" t="s">
        <v>1734</v>
      </c>
      <c r="O8" s="152" t="s">
        <v>1735</v>
      </c>
    </row>
    <row r="9" spans="1:15" ht="39" customHeight="1" x14ac:dyDescent="0.25">
      <c r="A9" s="150" t="str">
        <f>_xlfn.XLOOKUP(B9,'Service Categories'!B:B,'Service Categories'!A:A,"N/A",0,)</f>
        <v>Active</v>
      </c>
      <c r="B9" s="150" t="s">
        <v>853</v>
      </c>
      <c r="C9" s="150"/>
      <c r="D9" s="150" t="s">
        <v>1702</v>
      </c>
      <c r="E9" s="150" t="s">
        <v>1686</v>
      </c>
      <c r="F9" s="151" t="s">
        <v>1736</v>
      </c>
      <c r="G9" s="150" t="s">
        <v>1737</v>
      </c>
      <c r="H9" s="150" t="s">
        <v>1738</v>
      </c>
      <c r="I9" s="150" t="s">
        <v>1739</v>
      </c>
      <c r="J9" s="150" t="s">
        <v>1740</v>
      </c>
      <c r="K9" s="150" t="s">
        <v>42</v>
      </c>
      <c r="L9" s="152" t="s">
        <v>1741</v>
      </c>
      <c r="M9" s="150" t="s">
        <v>1742</v>
      </c>
      <c r="N9" s="150" t="s">
        <v>1743</v>
      </c>
      <c r="O9" s="152" t="s">
        <v>1744</v>
      </c>
    </row>
    <row r="10" spans="1:15" ht="39" hidden="1" customHeight="1" x14ac:dyDescent="0.25">
      <c r="A10" s="150" t="str">
        <f>_xlfn.XLOOKUP(B10,'Service Categories'!B:B,'Service Categories'!A:A,"N/A",0,)</f>
        <v>Inactive</v>
      </c>
      <c r="B10" s="150" t="s">
        <v>198</v>
      </c>
      <c r="C10" s="150"/>
      <c r="D10" s="150" t="s">
        <v>1702</v>
      </c>
      <c r="E10" s="150" t="s">
        <v>1686</v>
      </c>
      <c r="F10" s="151" t="s">
        <v>1745</v>
      </c>
      <c r="G10" s="150" t="s">
        <v>1746</v>
      </c>
      <c r="H10" s="150" t="s">
        <v>1747</v>
      </c>
      <c r="I10" s="150" t="s">
        <v>1748</v>
      </c>
      <c r="J10" s="150" t="s">
        <v>1749</v>
      </c>
      <c r="K10" s="150" t="s">
        <v>1750</v>
      </c>
      <c r="L10" s="152" t="s">
        <v>1751</v>
      </c>
      <c r="M10" s="150" t="s">
        <v>1752</v>
      </c>
      <c r="N10" s="150" t="s">
        <v>1747</v>
      </c>
      <c r="O10" s="152" t="s">
        <v>1753</v>
      </c>
    </row>
    <row r="11" spans="1:15" ht="39" hidden="1" customHeight="1" x14ac:dyDescent="0.25">
      <c r="A11" s="150" t="str">
        <f>_xlfn.XLOOKUP(B11,'Service Categories'!B:B,'Service Categories'!A:A,"N/A",0,)</f>
        <v>Inactive</v>
      </c>
      <c r="B11" s="150" t="s">
        <v>668</v>
      </c>
      <c r="C11" s="150"/>
      <c r="D11" s="150" t="s">
        <v>1686</v>
      </c>
      <c r="E11" s="150" t="s">
        <v>1686</v>
      </c>
      <c r="F11" s="151" t="s">
        <v>668</v>
      </c>
      <c r="G11" s="150" t="s">
        <v>1754</v>
      </c>
      <c r="H11" s="150" t="s">
        <v>1755</v>
      </c>
      <c r="I11" s="150" t="s">
        <v>1756</v>
      </c>
      <c r="J11" s="150" t="s">
        <v>1757</v>
      </c>
      <c r="K11" s="150" t="s">
        <v>18</v>
      </c>
      <c r="L11" s="152" t="s">
        <v>1758</v>
      </c>
      <c r="M11" s="150">
        <v>863115577</v>
      </c>
      <c r="N11" s="150" t="s">
        <v>1755</v>
      </c>
      <c r="O11" s="152" t="s">
        <v>1758</v>
      </c>
    </row>
    <row r="12" spans="1:15" ht="39" customHeight="1" x14ac:dyDescent="0.25">
      <c r="A12" s="150" t="str">
        <f>_xlfn.XLOOKUP(B12,'Service Categories'!B:B,'Service Categories'!A:A,"N/A",0,)</f>
        <v>Active</v>
      </c>
      <c r="B12" s="150" t="s">
        <v>1759</v>
      </c>
      <c r="C12" s="150"/>
      <c r="D12" s="150" t="s">
        <v>1702</v>
      </c>
      <c r="E12" s="150" t="s">
        <v>1686</v>
      </c>
      <c r="F12" s="151" t="s">
        <v>1760</v>
      </c>
      <c r="G12" s="150" t="s">
        <v>1761</v>
      </c>
      <c r="H12" s="150" t="s">
        <v>1762</v>
      </c>
      <c r="I12" s="150" t="s">
        <v>1763</v>
      </c>
      <c r="J12" s="150" t="s">
        <v>1764</v>
      </c>
      <c r="K12" s="150" t="s">
        <v>18</v>
      </c>
      <c r="L12" s="152" t="s">
        <v>1765</v>
      </c>
      <c r="M12" s="150" t="s">
        <v>1766</v>
      </c>
      <c r="N12" s="150" t="s">
        <v>1767</v>
      </c>
      <c r="O12" s="152" t="s">
        <v>1765</v>
      </c>
    </row>
    <row r="13" spans="1:15" ht="39" hidden="1" customHeight="1" x14ac:dyDescent="0.25">
      <c r="A13" s="150" t="str">
        <f>_xlfn.XLOOKUP(B13,'Service Categories'!B:B,'Service Categories'!A:A,"N/A",0,)</f>
        <v>Inactive</v>
      </c>
      <c r="B13" s="150" t="s">
        <v>467</v>
      </c>
      <c r="C13" s="150"/>
      <c r="D13" s="150" t="s">
        <v>1686</v>
      </c>
      <c r="E13" s="150" t="s">
        <v>1686</v>
      </c>
      <c r="F13" s="151" t="s">
        <v>1768</v>
      </c>
      <c r="G13" s="150" t="s">
        <v>1769</v>
      </c>
      <c r="H13" s="150" t="s">
        <v>1770</v>
      </c>
      <c r="I13" s="150" t="s">
        <v>1771</v>
      </c>
      <c r="J13" s="150" t="s">
        <v>1772</v>
      </c>
      <c r="K13" s="150" t="s">
        <v>1773</v>
      </c>
      <c r="L13" s="152" t="s">
        <v>1774</v>
      </c>
      <c r="M13" s="150" t="s">
        <v>1775</v>
      </c>
      <c r="N13" s="150" t="s">
        <v>1776</v>
      </c>
      <c r="O13" s="152" t="s">
        <v>1777</v>
      </c>
    </row>
    <row r="14" spans="1:15" ht="39" hidden="1" customHeight="1" x14ac:dyDescent="0.25">
      <c r="A14" s="150" t="str">
        <f>_xlfn.XLOOKUP(B14,'Service Categories'!B:B,'Service Categories'!A:A,"N/A",0,)</f>
        <v>Inactive</v>
      </c>
      <c r="B14" s="150" t="s">
        <v>1778</v>
      </c>
      <c r="C14" s="150"/>
      <c r="D14" s="150" t="s">
        <v>1686</v>
      </c>
      <c r="E14" s="150" t="s">
        <v>1686</v>
      </c>
      <c r="F14" s="151" t="s">
        <v>928</v>
      </c>
      <c r="G14" s="150" t="s">
        <v>1779</v>
      </c>
      <c r="H14" s="150" t="s">
        <v>1780</v>
      </c>
      <c r="I14" s="150" t="s">
        <v>1781</v>
      </c>
      <c r="J14" s="150" t="s">
        <v>1782</v>
      </c>
      <c r="K14" s="150" t="s">
        <v>42</v>
      </c>
      <c r="L14" s="152" t="s">
        <v>1783</v>
      </c>
      <c r="M14" s="150" t="s">
        <v>1784</v>
      </c>
      <c r="N14" s="150" t="s">
        <v>1785</v>
      </c>
      <c r="O14" s="152" t="s">
        <v>1786</v>
      </c>
    </row>
    <row r="15" spans="1:15" ht="39" hidden="1" customHeight="1" x14ac:dyDescent="0.25">
      <c r="A15" s="150" t="str">
        <f>_xlfn.XLOOKUP(B15,'Service Categories'!B:B,'Service Categories'!A:A,"N/A",0,)</f>
        <v>Inactive</v>
      </c>
      <c r="B15" s="150" t="s">
        <v>44</v>
      </c>
      <c r="C15" s="150"/>
      <c r="D15" s="150" t="s">
        <v>1702</v>
      </c>
      <c r="E15" s="150" t="s">
        <v>1686</v>
      </c>
      <c r="F15" s="151" t="s">
        <v>44</v>
      </c>
      <c r="G15" s="150" t="s">
        <v>1787</v>
      </c>
      <c r="H15" s="150" t="s">
        <v>1788</v>
      </c>
      <c r="I15" s="150" t="s">
        <v>1789</v>
      </c>
      <c r="J15" s="150" t="s">
        <v>1790</v>
      </c>
      <c r="K15" s="150" t="s">
        <v>1791</v>
      </c>
      <c r="L15" s="152" t="s">
        <v>1792</v>
      </c>
      <c r="M15" s="150" t="s">
        <v>1793</v>
      </c>
      <c r="N15" s="150" t="s">
        <v>1794</v>
      </c>
      <c r="O15" s="152" t="s">
        <v>1792</v>
      </c>
    </row>
    <row r="16" spans="1:15" ht="39" hidden="1" customHeight="1" x14ac:dyDescent="0.25">
      <c r="A16" s="150" t="str">
        <f>_xlfn.XLOOKUP(B16,'Service Categories'!B:B,'Service Categories'!A:A,"N/A",0,)</f>
        <v>Inactive</v>
      </c>
      <c r="B16" s="150" t="s">
        <v>1795</v>
      </c>
      <c r="C16" s="150"/>
      <c r="D16" s="150" t="s">
        <v>1686</v>
      </c>
      <c r="E16" s="150" t="s">
        <v>1686</v>
      </c>
      <c r="F16" s="151" t="s">
        <v>1796</v>
      </c>
      <c r="G16" s="150" t="s">
        <v>1797</v>
      </c>
      <c r="H16" s="150" t="s">
        <v>1798</v>
      </c>
      <c r="I16" s="150" t="s">
        <v>1799</v>
      </c>
      <c r="J16" s="150" t="s">
        <v>1217</v>
      </c>
      <c r="K16" s="150" t="s">
        <v>1800</v>
      </c>
      <c r="L16" s="152" t="s">
        <v>1801</v>
      </c>
      <c r="M16" s="150" t="s">
        <v>1802</v>
      </c>
      <c r="N16" s="150" t="s">
        <v>1803</v>
      </c>
      <c r="O16" s="152" t="s">
        <v>1801</v>
      </c>
    </row>
    <row r="17" spans="1:15" ht="39" customHeight="1" x14ac:dyDescent="0.25">
      <c r="A17" s="150" t="str">
        <f>_xlfn.XLOOKUP(B17,'Service Categories'!B:B,'Service Categories'!A:A,"N/A",0,)</f>
        <v>Active</v>
      </c>
      <c r="B17" s="150" t="s">
        <v>1804</v>
      </c>
      <c r="C17" s="150"/>
      <c r="D17" s="150" t="s">
        <v>1686</v>
      </c>
      <c r="E17" s="150" t="s">
        <v>1686</v>
      </c>
      <c r="F17" s="151" t="s">
        <v>553</v>
      </c>
      <c r="G17" s="150">
        <v>106022833</v>
      </c>
      <c r="H17" s="150" t="s">
        <v>1805</v>
      </c>
      <c r="I17" s="150">
        <v>45106022833</v>
      </c>
      <c r="J17" s="150" t="s">
        <v>1806</v>
      </c>
      <c r="K17" s="150"/>
      <c r="L17" s="152" t="s">
        <v>1807</v>
      </c>
      <c r="M17" s="150" t="s">
        <v>1808</v>
      </c>
      <c r="N17" s="150" t="s">
        <v>1805</v>
      </c>
      <c r="O17" s="152" t="s">
        <v>1807</v>
      </c>
    </row>
    <row r="18" spans="1:15" ht="39" hidden="1" customHeight="1" x14ac:dyDescent="0.25">
      <c r="A18" s="150" t="str">
        <f>_xlfn.XLOOKUP(B18,'Service Categories'!B:B,'Service Categories'!A:A,"N/A",0,)</f>
        <v>Inactive</v>
      </c>
      <c r="B18" s="150" t="s">
        <v>1461</v>
      </c>
      <c r="C18" s="150"/>
      <c r="D18" s="150" t="s">
        <v>1686</v>
      </c>
      <c r="E18" s="150" t="s">
        <v>1686</v>
      </c>
      <c r="F18" s="151" t="s">
        <v>1809</v>
      </c>
      <c r="G18" s="150" t="s">
        <v>1810</v>
      </c>
      <c r="H18" s="150" t="s">
        <v>1811</v>
      </c>
      <c r="I18" s="150" t="s">
        <v>1812</v>
      </c>
      <c r="J18" s="150" t="s">
        <v>1813</v>
      </c>
      <c r="K18" s="150" t="s">
        <v>1814</v>
      </c>
      <c r="L18" s="152" t="s">
        <v>1815</v>
      </c>
      <c r="M18" s="150" t="s">
        <v>1816</v>
      </c>
      <c r="N18" s="150" t="s">
        <v>1817</v>
      </c>
      <c r="O18" s="152" t="s">
        <v>1818</v>
      </c>
    </row>
    <row r="19" spans="1:15" ht="39" hidden="1" customHeight="1" x14ac:dyDescent="0.25">
      <c r="A19" s="150" t="str">
        <f>_xlfn.XLOOKUP(B19,'Service Categories'!B:B,'Service Categories'!A:A,"N/A",0,)</f>
        <v>Inactive</v>
      </c>
      <c r="B19" s="150" t="s">
        <v>1819</v>
      </c>
      <c r="C19" s="150"/>
      <c r="D19" s="150" t="s">
        <v>1686</v>
      </c>
      <c r="E19" s="150" t="s">
        <v>1686</v>
      </c>
      <c r="F19" s="151" t="s">
        <v>61</v>
      </c>
      <c r="G19" s="150" t="s">
        <v>1820</v>
      </c>
      <c r="H19" s="150" t="s">
        <v>1821</v>
      </c>
      <c r="I19" s="150" t="s">
        <v>1822</v>
      </c>
      <c r="J19" s="150" t="s">
        <v>1823</v>
      </c>
      <c r="K19" s="150" t="s">
        <v>1824</v>
      </c>
      <c r="L19" s="152" t="s">
        <v>1825</v>
      </c>
      <c r="M19" s="150" t="s">
        <v>1826</v>
      </c>
      <c r="N19" s="150" t="s">
        <v>1827</v>
      </c>
      <c r="O19" s="152" t="s">
        <v>1825</v>
      </c>
    </row>
    <row r="20" spans="1:15" ht="39" hidden="1" customHeight="1" x14ac:dyDescent="0.25">
      <c r="A20" s="150" t="str">
        <f>_xlfn.XLOOKUP(B20,'Service Categories'!B:B,'Service Categories'!A:A,"N/A",0,)</f>
        <v>Inactive</v>
      </c>
      <c r="B20" s="150" t="s">
        <v>1828</v>
      </c>
      <c r="C20" s="150"/>
      <c r="D20" s="150" t="s">
        <v>1702</v>
      </c>
      <c r="E20" s="150" t="s">
        <v>1686</v>
      </c>
      <c r="F20" s="151" t="s">
        <v>1829</v>
      </c>
      <c r="G20" s="150" t="s">
        <v>1830</v>
      </c>
      <c r="H20" s="150" t="s">
        <v>1831</v>
      </c>
      <c r="I20" s="150" t="s">
        <v>1832</v>
      </c>
      <c r="J20" s="150" t="s">
        <v>1127</v>
      </c>
      <c r="K20" s="150" t="s">
        <v>1833</v>
      </c>
      <c r="L20" s="152" t="s">
        <v>1834</v>
      </c>
      <c r="M20" s="150" t="s">
        <v>1835</v>
      </c>
      <c r="N20" s="150" t="s">
        <v>1831</v>
      </c>
      <c r="O20" s="152" t="s">
        <v>1836</v>
      </c>
    </row>
    <row r="21" spans="1:15" ht="39" hidden="1" customHeight="1" x14ac:dyDescent="0.25">
      <c r="A21" s="150" t="str">
        <f>_xlfn.XLOOKUP(B21,'Service Categories'!B:B,'Service Categories'!A:A,"N/A",0,)</f>
        <v>Inactive</v>
      </c>
      <c r="B21" s="151" t="s">
        <v>223</v>
      </c>
      <c r="C21" s="150"/>
      <c r="D21" s="150" t="s">
        <v>1686</v>
      </c>
      <c r="E21" s="150" t="s">
        <v>1686</v>
      </c>
      <c r="F21" s="151" t="s">
        <v>223</v>
      </c>
      <c r="G21" s="150" t="s">
        <v>1837</v>
      </c>
      <c r="H21" s="150" t="s">
        <v>1838</v>
      </c>
      <c r="I21" s="150" t="s">
        <v>1839</v>
      </c>
      <c r="J21" s="150" t="s">
        <v>1840</v>
      </c>
      <c r="K21" s="150" t="s">
        <v>1841</v>
      </c>
      <c r="L21" s="152" t="s">
        <v>1842</v>
      </c>
      <c r="M21" s="150" t="s">
        <v>1843</v>
      </c>
      <c r="N21" s="150" t="s">
        <v>1844</v>
      </c>
      <c r="O21" s="152" t="s">
        <v>1845</v>
      </c>
    </row>
    <row r="22" spans="1:15" ht="39" customHeight="1" x14ac:dyDescent="0.25">
      <c r="A22" s="150" t="str">
        <f>_xlfn.XLOOKUP(B22,'Service Categories'!B:B,'Service Categories'!A:A,"N/A",0,)</f>
        <v>Active</v>
      </c>
      <c r="B22" s="150" t="s">
        <v>1846</v>
      </c>
      <c r="C22" s="150"/>
      <c r="D22" s="150" t="s">
        <v>1702</v>
      </c>
      <c r="E22" s="150" t="s">
        <v>1686</v>
      </c>
      <c r="F22" s="151" t="s">
        <v>259</v>
      </c>
      <c r="G22" s="150" t="s">
        <v>1847</v>
      </c>
      <c r="H22" s="150" t="s">
        <v>1848</v>
      </c>
      <c r="I22" s="150" t="s">
        <v>1849</v>
      </c>
      <c r="J22" s="150" t="s">
        <v>1850</v>
      </c>
      <c r="K22" s="150" t="s">
        <v>18</v>
      </c>
      <c r="L22" s="152" t="s">
        <v>1851</v>
      </c>
      <c r="M22" s="150" t="s">
        <v>1852</v>
      </c>
      <c r="N22" s="150" t="s">
        <v>1848</v>
      </c>
      <c r="O22" s="152" t="s">
        <v>1853</v>
      </c>
    </row>
    <row r="23" spans="1:15" ht="39" customHeight="1" x14ac:dyDescent="0.25">
      <c r="A23" s="150" t="str">
        <f>_xlfn.XLOOKUP(B23,'Service Categories'!B:B,'Service Categories'!A:A,"N/A",0,)</f>
        <v>Active</v>
      </c>
      <c r="B23" s="150" t="s">
        <v>1298</v>
      </c>
      <c r="C23" s="150"/>
      <c r="D23" s="150" t="s">
        <v>1702</v>
      </c>
      <c r="E23" s="150" t="s">
        <v>1686</v>
      </c>
      <c r="F23" s="151" t="s">
        <v>1298</v>
      </c>
      <c r="G23" s="150" t="s">
        <v>1854</v>
      </c>
      <c r="H23" s="150" t="s">
        <v>1855</v>
      </c>
      <c r="I23" s="150" t="s">
        <v>1856</v>
      </c>
      <c r="J23" s="150" t="s">
        <v>1857</v>
      </c>
      <c r="K23" s="150" t="s">
        <v>1858</v>
      </c>
      <c r="L23" s="152" t="s">
        <v>1859</v>
      </c>
      <c r="M23" s="150" t="s">
        <v>1860</v>
      </c>
      <c r="N23" s="150" t="s">
        <v>1861</v>
      </c>
      <c r="O23" s="152" t="s">
        <v>1859</v>
      </c>
    </row>
    <row r="24" spans="1:15" ht="39" customHeight="1" x14ac:dyDescent="0.25">
      <c r="A24" s="150" t="str">
        <f>_xlfn.XLOOKUP(B24,'Service Categories'!B:B,'Service Categories'!A:A,"N/A",0,)</f>
        <v>Active</v>
      </c>
      <c r="B24" s="150" t="s">
        <v>509</v>
      </c>
      <c r="C24" s="150"/>
      <c r="D24" s="150" t="s">
        <v>1702</v>
      </c>
      <c r="E24" s="150" t="s">
        <v>1686</v>
      </c>
      <c r="F24" s="151" t="s">
        <v>509</v>
      </c>
      <c r="G24" s="150" t="s">
        <v>1862</v>
      </c>
      <c r="H24" s="150" t="s">
        <v>1863</v>
      </c>
      <c r="I24" s="150" t="s">
        <v>1864</v>
      </c>
      <c r="J24" s="150" t="s">
        <v>1865</v>
      </c>
      <c r="K24" s="150" t="s">
        <v>1866</v>
      </c>
      <c r="L24" s="152" t="s">
        <v>1867</v>
      </c>
      <c r="M24" s="150" t="s">
        <v>1868</v>
      </c>
      <c r="N24" s="150" t="s">
        <v>1863</v>
      </c>
      <c r="O24" s="152" t="s">
        <v>1867</v>
      </c>
    </row>
    <row r="25" spans="1:15" ht="39" customHeight="1" x14ac:dyDescent="0.25">
      <c r="A25" s="150" t="str">
        <f>_xlfn.XLOOKUP(B25,'Service Categories'!B:B,'Service Categories'!A:A,"N/A",0,)</f>
        <v>Active</v>
      </c>
      <c r="B25" s="150" t="s">
        <v>1869</v>
      </c>
      <c r="C25" s="150"/>
      <c r="D25" s="150" t="s">
        <v>1702</v>
      </c>
      <c r="E25" s="150" t="s">
        <v>1686</v>
      </c>
      <c r="F25" s="151" t="s">
        <v>350</v>
      </c>
      <c r="G25" s="150">
        <v>9436140</v>
      </c>
      <c r="H25" s="150" t="s">
        <v>1870</v>
      </c>
      <c r="I25" s="150">
        <v>73009436140</v>
      </c>
      <c r="J25" s="150" t="s">
        <v>1871</v>
      </c>
      <c r="K25" s="150" t="s">
        <v>18</v>
      </c>
      <c r="L25" s="152" t="s">
        <v>1872</v>
      </c>
      <c r="M25" s="150">
        <v>893243211</v>
      </c>
      <c r="N25" s="150" t="s">
        <v>1873</v>
      </c>
      <c r="O25" s="152" t="s">
        <v>1873</v>
      </c>
    </row>
    <row r="26" spans="1:15" ht="39" customHeight="1" x14ac:dyDescent="0.25">
      <c r="A26" s="150" t="str">
        <f>_xlfn.XLOOKUP(B26,'Service Categories'!B:B,'Service Categories'!A:A,"N/A",0,)</f>
        <v>Active</v>
      </c>
      <c r="B26" s="150" t="s">
        <v>1874</v>
      </c>
      <c r="C26" s="150"/>
      <c r="D26" s="150" t="s">
        <v>1702</v>
      </c>
      <c r="E26" s="150" t="s">
        <v>1686</v>
      </c>
      <c r="F26" s="151" t="s">
        <v>1568</v>
      </c>
      <c r="G26" s="150" t="s">
        <v>1875</v>
      </c>
      <c r="H26" s="150" t="s">
        <v>1876</v>
      </c>
      <c r="I26" s="150" t="s">
        <v>1877</v>
      </c>
      <c r="J26" s="150" t="s">
        <v>1878</v>
      </c>
      <c r="K26" s="150" t="s">
        <v>1879</v>
      </c>
      <c r="L26" s="152" t="s">
        <v>1880</v>
      </c>
      <c r="M26" s="150" t="s">
        <v>1881</v>
      </c>
      <c r="N26" s="150" t="s">
        <v>1882</v>
      </c>
      <c r="O26" s="152" t="s">
        <v>1883</v>
      </c>
    </row>
    <row r="27" spans="1:15" ht="39" hidden="1" customHeight="1" x14ac:dyDescent="0.25">
      <c r="A27" s="150" t="str">
        <f>_xlfn.XLOOKUP(B27,'Service Categories'!B:B,'Service Categories'!A:A,"N/A",0,)</f>
        <v>Inactive</v>
      </c>
      <c r="B27" s="150" t="s">
        <v>1884</v>
      </c>
      <c r="C27" s="150"/>
      <c r="D27" s="150" t="s">
        <v>1686</v>
      </c>
      <c r="E27" s="150" t="s">
        <v>1686</v>
      </c>
      <c r="F27" s="151" t="s">
        <v>1884</v>
      </c>
      <c r="G27" s="150" t="s">
        <v>1885</v>
      </c>
      <c r="H27" s="150" t="s">
        <v>1886</v>
      </c>
      <c r="I27" s="150" t="s">
        <v>1887</v>
      </c>
      <c r="J27" s="150" t="s">
        <v>1888</v>
      </c>
      <c r="K27" s="150" t="s">
        <v>1889</v>
      </c>
      <c r="L27" s="152" t="s">
        <v>1890</v>
      </c>
      <c r="M27" s="150" t="s">
        <v>1891</v>
      </c>
      <c r="N27" s="150" t="s">
        <v>1892</v>
      </c>
      <c r="O27" s="152" t="s">
        <v>1890</v>
      </c>
    </row>
    <row r="28" spans="1:15" ht="39" customHeight="1" x14ac:dyDescent="0.25">
      <c r="A28" s="150" t="str">
        <f>_xlfn.XLOOKUP(B28,'Service Categories'!B:B,'Service Categories'!A:A,"N/A",0,)</f>
        <v>Active</v>
      </c>
      <c r="B28" s="150" t="s">
        <v>73</v>
      </c>
      <c r="C28" s="150"/>
      <c r="D28" s="150" t="s">
        <v>1702</v>
      </c>
      <c r="E28" s="150" t="s">
        <v>1686</v>
      </c>
      <c r="F28" s="151" t="s">
        <v>73</v>
      </c>
      <c r="G28" s="150" t="s">
        <v>1893</v>
      </c>
      <c r="H28" s="150" t="s">
        <v>1894</v>
      </c>
      <c r="I28" s="150" t="s">
        <v>1895</v>
      </c>
      <c r="J28" s="150" t="s">
        <v>1896</v>
      </c>
      <c r="K28" s="150" t="s">
        <v>1897</v>
      </c>
      <c r="L28" s="152" t="s">
        <v>1898</v>
      </c>
      <c r="M28" s="150" t="s">
        <v>1899</v>
      </c>
      <c r="N28" s="150" t="s">
        <v>1900</v>
      </c>
      <c r="O28" s="152" t="s">
        <v>1898</v>
      </c>
    </row>
    <row r="29" spans="1:15" ht="39" hidden="1" customHeight="1" x14ac:dyDescent="0.25">
      <c r="A29" s="150" t="str">
        <f>_xlfn.XLOOKUP(B29,'Service Categories'!B:B,'Service Categories'!A:A,"N/A",0,)</f>
        <v>Inactive</v>
      </c>
      <c r="B29" s="150" t="s">
        <v>645</v>
      </c>
      <c r="C29" s="150"/>
      <c r="D29" s="150" t="s">
        <v>1686</v>
      </c>
      <c r="E29" s="150" t="s">
        <v>1686</v>
      </c>
      <c r="F29" s="151" t="s">
        <v>645</v>
      </c>
      <c r="G29" s="150" t="s">
        <v>1901</v>
      </c>
      <c r="H29" s="150" t="s">
        <v>1902</v>
      </c>
      <c r="I29" s="150" t="s">
        <v>1903</v>
      </c>
      <c r="J29" s="150" t="s">
        <v>1904</v>
      </c>
      <c r="K29" s="150" t="s">
        <v>18</v>
      </c>
      <c r="L29" s="152" t="s">
        <v>1905</v>
      </c>
      <c r="M29" s="150" t="s">
        <v>1906</v>
      </c>
      <c r="N29" s="150" t="s">
        <v>1907</v>
      </c>
      <c r="O29" s="152" t="s">
        <v>1905</v>
      </c>
    </row>
    <row r="30" spans="1:15" ht="39" hidden="1" customHeight="1" x14ac:dyDescent="0.25">
      <c r="A30" s="150" t="str">
        <f>_xlfn.XLOOKUP(B30,'Service Categories'!B:B,'Service Categories'!A:A,"N/A",0,)</f>
        <v>Inactive</v>
      </c>
      <c r="B30" s="150" t="s">
        <v>974</v>
      </c>
      <c r="C30" s="150"/>
      <c r="D30" s="150" t="s">
        <v>1686</v>
      </c>
      <c r="E30" s="150" t="s">
        <v>1686</v>
      </c>
      <c r="F30" s="151" t="s">
        <v>1908</v>
      </c>
      <c r="G30" s="150">
        <v>8745542</v>
      </c>
      <c r="H30" s="150" t="s">
        <v>1909</v>
      </c>
      <c r="I30" s="150">
        <v>46008745542</v>
      </c>
      <c r="J30" s="150" t="s">
        <v>1910</v>
      </c>
      <c r="K30" s="150" t="s">
        <v>18</v>
      </c>
      <c r="L30" s="152" t="s">
        <v>1911</v>
      </c>
      <c r="M30" s="150">
        <v>892722214</v>
      </c>
      <c r="N30" s="150" t="s">
        <v>1909</v>
      </c>
      <c r="O30" s="152" t="s">
        <v>1911</v>
      </c>
    </row>
    <row r="31" spans="1:15" ht="39" customHeight="1" x14ac:dyDescent="0.25">
      <c r="A31" s="150" t="str">
        <f>_xlfn.XLOOKUP(B31,'Service Categories'!B:B,'Service Categories'!A:A,"N/A",0,)</f>
        <v>Active</v>
      </c>
      <c r="B31" s="150" t="s">
        <v>508</v>
      </c>
      <c r="C31" s="150"/>
      <c r="D31" s="150" t="s">
        <v>1702</v>
      </c>
      <c r="E31" s="150" t="s">
        <v>1686</v>
      </c>
      <c r="F31" s="151" t="s">
        <v>508</v>
      </c>
      <c r="G31" s="150" t="s">
        <v>1912</v>
      </c>
      <c r="H31" s="150" t="s">
        <v>1913</v>
      </c>
      <c r="I31" s="150" t="s">
        <v>1914</v>
      </c>
      <c r="J31" s="150" t="s">
        <v>1915</v>
      </c>
      <c r="K31" s="150" t="s">
        <v>18</v>
      </c>
      <c r="L31" s="152" t="s">
        <v>1916</v>
      </c>
      <c r="M31" s="150" t="s">
        <v>1917</v>
      </c>
      <c r="N31" s="150" t="s">
        <v>1913</v>
      </c>
      <c r="O31" s="152" t="s">
        <v>1916</v>
      </c>
    </row>
    <row r="32" spans="1:15" ht="39" customHeight="1" x14ac:dyDescent="0.25">
      <c r="A32" s="150" t="str">
        <f>_xlfn.XLOOKUP(B32,'Service Categories'!B:B,'Service Categories'!A:A,"N/A",0,)</f>
        <v>Active</v>
      </c>
      <c r="B32" s="150" t="s">
        <v>1918</v>
      </c>
      <c r="C32" s="150"/>
      <c r="D32" s="150" t="s">
        <v>1702</v>
      </c>
      <c r="E32" s="150"/>
      <c r="F32" s="151" t="s">
        <v>268</v>
      </c>
      <c r="G32" s="150" t="s">
        <v>1919</v>
      </c>
      <c r="H32" s="150" t="s">
        <v>1920</v>
      </c>
      <c r="I32" s="150" t="s">
        <v>1921</v>
      </c>
      <c r="J32" s="150" t="s">
        <v>1922</v>
      </c>
      <c r="K32" s="150" t="s">
        <v>269</v>
      </c>
      <c r="L32" s="152" t="s">
        <v>1923</v>
      </c>
      <c r="M32" s="150" t="s">
        <v>1924</v>
      </c>
      <c r="N32" s="150" t="s">
        <v>1920</v>
      </c>
      <c r="O32" s="152" t="s">
        <v>1925</v>
      </c>
    </row>
    <row r="33" spans="1:15" ht="39" hidden="1" customHeight="1" x14ac:dyDescent="0.25">
      <c r="A33" s="150" t="str">
        <f>_xlfn.XLOOKUP(B33,'Service Categories'!B:B,'Service Categories'!A:A,"N/A",0,)</f>
        <v>Inactive</v>
      </c>
      <c r="B33" s="150" t="s">
        <v>1926</v>
      </c>
      <c r="C33" s="150"/>
      <c r="D33" s="150" t="s">
        <v>1686</v>
      </c>
      <c r="E33" s="150" t="s">
        <v>1686</v>
      </c>
      <c r="F33" s="151" t="s">
        <v>1927</v>
      </c>
      <c r="G33" s="150" t="s">
        <v>1928</v>
      </c>
      <c r="H33" s="150" t="s">
        <v>1929</v>
      </c>
      <c r="I33" s="150" t="s">
        <v>1930</v>
      </c>
      <c r="J33" s="150" t="s">
        <v>1931</v>
      </c>
      <c r="K33" s="150" t="s">
        <v>1932</v>
      </c>
      <c r="L33" s="152" t="s">
        <v>1933</v>
      </c>
      <c r="M33" s="150" t="s">
        <v>1934</v>
      </c>
      <c r="N33" s="150" t="s">
        <v>1935</v>
      </c>
      <c r="O33" s="152" t="s">
        <v>1933</v>
      </c>
    </row>
    <row r="34" spans="1:15" ht="39" hidden="1" customHeight="1" x14ac:dyDescent="0.25">
      <c r="A34" s="150" t="str">
        <f>_xlfn.XLOOKUP(B34,'Service Categories'!B:B,'Service Categories'!A:A,"N/A",0,)</f>
        <v>Inactive</v>
      </c>
      <c r="B34" s="150" t="s">
        <v>1936</v>
      </c>
      <c r="C34" s="150"/>
      <c r="D34" s="150" t="s">
        <v>1702</v>
      </c>
      <c r="E34" s="150" t="s">
        <v>1686</v>
      </c>
      <c r="F34" s="151" t="s">
        <v>1937</v>
      </c>
      <c r="G34" s="150" t="s">
        <v>1938</v>
      </c>
      <c r="H34" s="150" t="s">
        <v>1939</v>
      </c>
      <c r="I34" s="150" t="s">
        <v>1940</v>
      </c>
      <c r="J34" s="150" t="s">
        <v>1941</v>
      </c>
      <c r="K34" s="150" t="s">
        <v>1942</v>
      </c>
      <c r="L34" s="152" t="s">
        <v>1943</v>
      </c>
      <c r="M34" s="150">
        <v>447204459</v>
      </c>
      <c r="N34" s="150" t="s">
        <v>1944</v>
      </c>
      <c r="O34" s="152" t="s">
        <v>1945</v>
      </c>
    </row>
    <row r="35" spans="1:15" ht="39" customHeight="1" x14ac:dyDescent="0.25">
      <c r="A35" s="150" t="str">
        <f>_xlfn.XLOOKUP(B35,'Service Categories'!B:B,'Service Categories'!A:A,"N/A",0,)</f>
        <v>Active</v>
      </c>
      <c r="B35" s="150" t="s">
        <v>1070</v>
      </c>
      <c r="C35" s="150"/>
      <c r="D35" s="150" t="s">
        <v>1702</v>
      </c>
      <c r="E35" s="150" t="s">
        <v>1686</v>
      </c>
      <c r="F35" s="151" t="s">
        <v>1070</v>
      </c>
      <c r="G35" s="150">
        <v>606090788</v>
      </c>
      <c r="H35" s="150" t="s">
        <v>1946</v>
      </c>
      <c r="I35" s="150">
        <v>81606090788</v>
      </c>
      <c r="J35" s="150" t="s">
        <v>1947</v>
      </c>
      <c r="K35" s="150" t="s">
        <v>1948</v>
      </c>
      <c r="L35" s="152" t="s">
        <v>1949</v>
      </c>
      <c r="M35" s="150">
        <v>93448885</v>
      </c>
      <c r="N35" s="150" t="s">
        <v>1950</v>
      </c>
      <c r="O35" s="152" t="s">
        <v>1951</v>
      </c>
    </row>
    <row r="36" spans="1:15" ht="39" hidden="1" customHeight="1" x14ac:dyDescent="0.25">
      <c r="A36" s="150" t="str">
        <f>_xlfn.XLOOKUP(B36,'Service Categories'!B:B,'Service Categories'!A:A,"N/A",0,)</f>
        <v>Inactive</v>
      </c>
      <c r="B36" s="150" t="s">
        <v>914</v>
      </c>
      <c r="C36" s="150"/>
      <c r="D36" s="150" t="s">
        <v>1686</v>
      </c>
      <c r="E36" s="150" t="s">
        <v>1686</v>
      </c>
      <c r="F36" s="151" t="s">
        <v>914</v>
      </c>
      <c r="G36" s="150" t="s">
        <v>1952</v>
      </c>
      <c r="H36" s="150" t="s">
        <v>1953</v>
      </c>
      <c r="I36" s="150" t="s">
        <v>1954</v>
      </c>
      <c r="J36" s="150" t="s">
        <v>1955</v>
      </c>
      <c r="K36" s="150" t="s">
        <v>1731</v>
      </c>
      <c r="L36" s="152" t="s">
        <v>1956</v>
      </c>
      <c r="M36" s="150" t="s">
        <v>1957</v>
      </c>
      <c r="N36" s="150" t="s">
        <v>1953</v>
      </c>
      <c r="O36" s="152" t="s">
        <v>1956</v>
      </c>
    </row>
    <row r="37" spans="1:15" ht="39" customHeight="1" x14ac:dyDescent="0.25">
      <c r="A37" s="150" t="str">
        <f>_xlfn.XLOOKUP(B37,'Service Categories'!B:B,'Service Categories'!A:A,"N/A",0,)</f>
        <v>Active</v>
      </c>
      <c r="B37" s="150" t="s">
        <v>1958</v>
      </c>
      <c r="C37" s="150"/>
      <c r="D37" s="150" t="s">
        <v>1702</v>
      </c>
      <c r="E37" s="150" t="s">
        <v>1686</v>
      </c>
      <c r="F37" s="151" t="s">
        <v>1959</v>
      </c>
      <c r="G37" s="150">
        <v>163794750</v>
      </c>
      <c r="H37" s="150" t="s">
        <v>1960</v>
      </c>
      <c r="I37" s="150">
        <v>86163794750</v>
      </c>
      <c r="J37" s="150" t="s">
        <v>1961</v>
      </c>
      <c r="K37" s="150" t="s">
        <v>18</v>
      </c>
      <c r="L37" s="152" t="s">
        <v>1962</v>
      </c>
      <c r="M37" s="150">
        <v>447929638</v>
      </c>
      <c r="N37" s="150" t="s">
        <v>1963</v>
      </c>
      <c r="O37" s="152" t="s">
        <v>1962</v>
      </c>
    </row>
    <row r="38" spans="1:15" ht="39" hidden="1" customHeight="1" x14ac:dyDescent="0.25">
      <c r="A38" s="150" t="str">
        <f>_xlfn.XLOOKUP(B38,'Service Categories'!B:B,'Service Categories'!A:A,"N/A",0,)</f>
        <v>Inactive</v>
      </c>
      <c r="B38" s="150" t="s">
        <v>1150</v>
      </c>
      <c r="C38" s="150"/>
      <c r="D38" s="150" t="s">
        <v>1686</v>
      </c>
      <c r="E38" s="150" t="s">
        <v>1686</v>
      </c>
      <c r="F38" s="151" t="s">
        <v>1150</v>
      </c>
      <c r="G38" s="150" t="s">
        <v>1964</v>
      </c>
      <c r="H38" s="150" t="s">
        <v>1965</v>
      </c>
      <c r="I38" s="150" t="s">
        <v>1966</v>
      </c>
      <c r="J38" s="150" t="s">
        <v>1967</v>
      </c>
      <c r="K38" s="150" t="s">
        <v>1968</v>
      </c>
      <c r="L38" s="152" t="s">
        <v>1969</v>
      </c>
      <c r="M38" s="150" t="s">
        <v>1970</v>
      </c>
      <c r="N38" s="150" t="s">
        <v>1971</v>
      </c>
      <c r="O38" s="152" t="s">
        <v>1972</v>
      </c>
    </row>
    <row r="39" spans="1:15" ht="39" customHeight="1" x14ac:dyDescent="0.25">
      <c r="A39" s="150" t="str">
        <f>_xlfn.XLOOKUP(B39,'Service Categories'!B:B,'Service Categories'!A:A,"N/A",0,)</f>
        <v>Active</v>
      </c>
      <c r="B39" s="150" t="s">
        <v>1973</v>
      </c>
      <c r="C39" s="150"/>
      <c r="D39" s="150" t="s">
        <v>1702</v>
      </c>
      <c r="E39" s="150" t="s">
        <v>1686</v>
      </c>
      <c r="F39" s="151" t="s">
        <v>1974</v>
      </c>
      <c r="G39" s="150" t="s">
        <v>1975</v>
      </c>
      <c r="H39" s="150" t="s">
        <v>1976</v>
      </c>
      <c r="I39" s="150" t="s">
        <v>1977</v>
      </c>
      <c r="J39" s="150" t="s">
        <v>1978</v>
      </c>
      <c r="K39" s="150" t="s">
        <v>18</v>
      </c>
      <c r="L39" s="152" t="s">
        <v>1979</v>
      </c>
      <c r="M39" s="150" t="s">
        <v>1980</v>
      </c>
      <c r="N39" s="150" t="s">
        <v>1976</v>
      </c>
      <c r="O39" s="152" t="s">
        <v>1981</v>
      </c>
    </row>
    <row r="40" spans="1:15" ht="39" customHeight="1" x14ac:dyDescent="0.25">
      <c r="A40" s="150" t="str">
        <f>_xlfn.XLOOKUP(B40,'Service Categories'!B:B,'Service Categories'!A:A,"N/A",0,)</f>
        <v>Active</v>
      </c>
      <c r="B40" s="150" t="s">
        <v>939</v>
      </c>
      <c r="C40" s="150"/>
      <c r="D40" s="150" t="s">
        <v>1702</v>
      </c>
      <c r="E40" s="150" t="s">
        <v>1686</v>
      </c>
      <c r="F40" s="151" t="s">
        <v>939</v>
      </c>
      <c r="G40" s="150" t="s">
        <v>1982</v>
      </c>
      <c r="H40" s="150" t="s">
        <v>1983</v>
      </c>
      <c r="I40" s="150" t="s">
        <v>1984</v>
      </c>
      <c r="J40" s="150" t="s">
        <v>1985</v>
      </c>
      <c r="K40" s="150" t="s">
        <v>18</v>
      </c>
      <c r="L40" s="152" t="s">
        <v>1986</v>
      </c>
      <c r="M40" s="150" t="s">
        <v>1987</v>
      </c>
      <c r="N40" s="150" t="s">
        <v>1988</v>
      </c>
      <c r="O40" s="152" t="s">
        <v>1989</v>
      </c>
    </row>
    <row r="41" spans="1:15" ht="39" customHeight="1" x14ac:dyDescent="0.25">
      <c r="A41" s="150" t="str">
        <f>_xlfn.XLOOKUP(B41,'Service Categories'!B:B,'Service Categories'!A:A,"N/A",0,)</f>
        <v>Active</v>
      </c>
      <c r="B41" s="150" t="s">
        <v>1990</v>
      </c>
      <c r="C41" s="150"/>
      <c r="D41" s="150" t="s">
        <v>1686</v>
      </c>
      <c r="E41" s="150" t="s">
        <v>1686</v>
      </c>
      <c r="F41" s="151" t="s">
        <v>1523</v>
      </c>
      <c r="G41" s="150" t="s">
        <v>1991</v>
      </c>
      <c r="H41" s="150" t="s">
        <v>1992</v>
      </c>
      <c r="I41" s="150" t="s">
        <v>1993</v>
      </c>
      <c r="J41" s="150" t="s">
        <v>1994</v>
      </c>
      <c r="K41" s="150" t="s">
        <v>18</v>
      </c>
      <c r="L41" s="152" t="s">
        <v>1995</v>
      </c>
      <c r="M41" s="150" t="s">
        <v>1996</v>
      </c>
      <c r="N41" s="150" t="s">
        <v>1997</v>
      </c>
      <c r="O41" s="152" t="s">
        <v>1995</v>
      </c>
    </row>
    <row r="42" spans="1:15" ht="39" customHeight="1" x14ac:dyDescent="0.25">
      <c r="A42" s="150" t="str">
        <f>_xlfn.XLOOKUP(B42,'Service Categories'!B:B,'Service Categories'!A:A,"N/A",0,)</f>
        <v>Active</v>
      </c>
      <c r="B42" s="150" t="s">
        <v>1998</v>
      </c>
      <c r="C42" s="150"/>
      <c r="D42" s="150" t="s">
        <v>1686</v>
      </c>
      <c r="E42" s="150" t="s">
        <v>1686</v>
      </c>
      <c r="F42" s="151" t="s">
        <v>940</v>
      </c>
      <c r="G42" s="150" t="s">
        <v>1999</v>
      </c>
      <c r="H42" s="150" t="s">
        <v>2000</v>
      </c>
      <c r="I42" s="150" t="s">
        <v>2001</v>
      </c>
      <c r="J42" s="150" t="s">
        <v>2002</v>
      </c>
      <c r="K42" s="150" t="s">
        <v>2003</v>
      </c>
      <c r="L42" s="152" t="s">
        <v>2004</v>
      </c>
      <c r="M42" s="150" t="s">
        <v>2005</v>
      </c>
      <c r="N42" s="150" t="s">
        <v>2000</v>
      </c>
      <c r="O42" s="152" t="s">
        <v>2006</v>
      </c>
    </row>
    <row r="43" spans="1:15" ht="39" customHeight="1" x14ac:dyDescent="0.25">
      <c r="A43" s="150" t="str">
        <f>_xlfn.XLOOKUP(B43,'Service Categories'!B:B,'Service Categories'!A:A,"N/A",0,)</f>
        <v>Active</v>
      </c>
      <c r="B43" s="150" t="s">
        <v>2007</v>
      </c>
      <c r="C43" s="150"/>
      <c r="D43" s="150" t="s">
        <v>1702</v>
      </c>
      <c r="E43" s="150" t="s">
        <v>1686</v>
      </c>
      <c r="F43" s="151" t="s">
        <v>2008</v>
      </c>
      <c r="G43" s="150" t="s">
        <v>2009</v>
      </c>
      <c r="H43" s="150" t="s">
        <v>2010</v>
      </c>
      <c r="I43" s="150" t="s">
        <v>2011</v>
      </c>
      <c r="J43" s="150" t="s">
        <v>2012</v>
      </c>
      <c r="K43" s="150" t="s">
        <v>1731</v>
      </c>
      <c r="L43" s="152" t="s">
        <v>2013</v>
      </c>
      <c r="M43" s="150" t="s">
        <v>2014</v>
      </c>
      <c r="N43" s="150" t="s">
        <v>1988</v>
      </c>
      <c r="O43" s="152" t="s">
        <v>1988</v>
      </c>
    </row>
    <row r="44" spans="1:15" ht="39" customHeight="1" x14ac:dyDescent="0.25">
      <c r="A44" s="150" t="str">
        <f>_xlfn.XLOOKUP(B44,'Service Categories'!B:B,'Service Categories'!A:A,"N/A",0,)</f>
        <v>Active</v>
      </c>
      <c r="B44" s="150" t="s">
        <v>2015</v>
      </c>
      <c r="C44" s="150"/>
      <c r="D44" s="150" t="s">
        <v>1702</v>
      </c>
      <c r="E44" s="150" t="s">
        <v>1686</v>
      </c>
      <c r="F44" s="151" t="s">
        <v>353</v>
      </c>
      <c r="G44" s="150" t="s">
        <v>2016</v>
      </c>
      <c r="H44" s="150" t="s">
        <v>2017</v>
      </c>
      <c r="I44" s="150" t="s">
        <v>2018</v>
      </c>
      <c r="J44" s="150" t="s">
        <v>1182</v>
      </c>
      <c r="K44" s="150" t="s">
        <v>1731</v>
      </c>
      <c r="L44" s="152" t="s">
        <v>2019</v>
      </c>
      <c r="M44" s="150" t="s">
        <v>2020</v>
      </c>
      <c r="N44" s="150" t="s">
        <v>2021</v>
      </c>
      <c r="O44" s="152" t="s">
        <v>2019</v>
      </c>
    </row>
    <row r="45" spans="1:15" ht="39" customHeight="1" x14ac:dyDescent="0.25">
      <c r="A45" s="150" t="str">
        <f>_xlfn.XLOOKUP(B45,'Service Categories'!B:B,'Service Categories'!A:A,"N/A",0,)</f>
        <v>Active</v>
      </c>
      <c r="B45" s="150" t="s">
        <v>2022</v>
      </c>
      <c r="C45" s="150"/>
      <c r="D45" s="150" t="s">
        <v>1702</v>
      </c>
      <c r="E45" s="150" t="s">
        <v>1686</v>
      </c>
      <c r="F45" s="151" t="s">
        <v>523</v>
      </c>
      <c r="G45" s="150">
        <v>664544101</v>
      </c>
      <c r="H45" s="150" t="s">
        <v>2023</v>
      </c>
      <c r="I45" s="150">
        <v>26664544101</v>
      </c>
      <c r="J45" s="150" t="s">
        <v>2024</v>
      </c>
      <c r="K45" s="150" t="s">
        <v>18</v>
      </c>
      <c r="L45" s="152" t="s">
        <v>2025</v>
      </c>
      <c r="M45" s="150" t="s">
        <v>2026</v>
      </c>
      <c r="N45" s="150" t="s">
        <v>2023</v>
      </c>
      <c r="O45" s="152" t="s">
        <v>2025</v>
      </c>
    </row>
    <row r="46" spans="1:15" ht="39" hidden="1" customHeight="1" x14ac:dyDescent="0.25">
      <c r="A46" s="150" t="str">
        <f>_xlfn.XLOOKUP(B46,'Service Categories'!B:B,'Service Categories'!A:A,"N/A",0,)</f>
        <v>Inactive</v>
      </c>
      <c r="B46" s="150" t="s">
        <v>1414</v>
      </c>
      <c r="C46" s="150"/>
      <c r="D46" s="150" t="s">
        <v>1686</v>
      </c>
      <c r="E46" s="150" t="s">
        <v>1686</v>
      </c>
      <c r="F46" s="151" t="s">
        <v>1414</v>
      </c>
      <c r="G46" s="150" t="s">
        <v>1964</v>
      </c>
      <c r="H46" s="150" t="s">
        <v>2027</v>
      </c>
      <c r="I46" s="150" t="s">
        <v>2028</v>
      </c>
      <c r="J46" s="150" t="s">
        <v>2029</v>
      </c>
      <c r="K46" s="150" t="s">
        <v>18</v>
      </c>
      <c r="L46" s="152" t="s">
        <v>2030</v>
      </c>
      <c r="M46" s="150" t="s">
        <v>2031</v>
      </c>
      <c r="N46" s="150" t="s">
        <v>2027</v>
      </c>
      <c r="O46" s="152" t="s">
        <v>2030</v>
      </c>
    </row>
    <row r="47" spans="1:15" ht="39" customHeight="1" x14ac:dyDescent="0.25">
      <c r="A47" s="150" t="str">
        <f>_xlfn.XLOOKUP(B47,'Service Categories'!B:B,'Service Categories'!A:A,"N/A",0,)</f>
        <v>Active</v>
      </c>
      <c r="B47" s="150" t="s">
        <v>2032</v>
      </c>
      <c r="C47" s="150"/>
      <c r="D47" s="150" t="s">
        <v>1686</v>
      </c>
      <c r="E47" s="150" t="s">
        <v>1686</v>
      </c>
      <c r="F47" s="151" t="s">
        <v>364</v>
      </c>
      <c r="G47" s="150">
        <v>151668665</v>
      </c>
      <c r="H47" s="150" t="s">
        <v>2033</v>
      </c>
      <c r="I47" s="150">
        <v>87151668665</v>
      </c>
      <c r="J47" s="150" t="s">
        <v>2034</v>
      </c>
      <c r="K47" s="150" t="s">
        <v>2035</v>
      </c>
      <c r="L47" s="152" t="s">
        <v>2036</v>
      </c>
      <c r="M47" s="150">
        <v>61402843429</v>
      </c>
      <c r="N47" s="150" t="s">
        <v>2033</v>
      </c>
      <c r="O47" s="152" t="s">
        <v>2036</v>
      </c>
    </row>
    <row r="48" spans="1:15" ht="39" customHeight="1" x14ac:dyDescent="0.25">
      <c r="A48" s="150" t="str">
        <f>_xlfn.XLOOKUP(B48,'Service Categories'!B:B,'Service Categories'!A:A,"N/A",0,)</f>
        <v>Active</v>
      </c>
      <c r="B48" s="150" t="s">
        <v>1575</v>
      </c>
      <c r="C48" s="150"/>
      <c r="D48" s="150" t="s">
        <v>1702</v>
      </c>
      <c r="E48" s="150" t="s">
        <v>1686</v>
      </c>
      <c r="F48" s="151" t="s">
        <v>1575</v>
      </c>
      <c r="G48" s="150">
        <v>154998928</v>
      </c>
      <c r="H48" s="150" t="s">
        <v>2037</v>
      </c>
      <c r="I48" s="150">
        <v>61154998928</v>
      </c>
      <c r="J48" s="150" t="s">
        <v>2038</v>
      </c>
      <c r="K48" s="150" t="s">
        <v>1731</v>
      </c>
      <c r="L48" s="152" t="s">
        <v>2039</v>
      </c>
      <c r="M48" s="150" t="s">
        <v>2040</v>
      </c>
      <c r="N48" s="150" t="s">
        <v>2037</v>
      </c>
      <c r="O48" s="152" t="s">
        <v>2041</v>
      </c>
    </row>
    <row r="49" spans="1:15" ht="39" customHeight="1" x14ac:dyDescent="0.25">
      <c r="A49" s="150" t="str">
        <f>_xlfn.XLOOKUP(B49,'Service Categories'!B:B,'Service Categories'!A:A,"N/A",0,)</f>
        <v>Active</v>
      </c>
      <c r="B49" s="150" t="s">
        <v>2042</v>
      </c>
      <c r="C49" s="150"/>
      <c r="D49" s="150" t="s">
        <v>1702</v>
      </c>
      <c r="E49" s="150" t="s">
        <v>1686</v>
      </c>
      <c r="F49" s="151" t="s">
        <v>2043</v>
      </c>
      <c r="G49" s="150">
        <v>139658638</v>
      </c>
      <c r="H49" s="150" t="s">
        <v>2044</v>
      </c>
      <c r="I49" s="150">
        <v>46139658638</v>
      </c>
      <c r="J49" s="150" t="s">
        <v>2045</v>
      </c>
      <c r="K49" s="150" t="s">
        <v>18</v>
      </c>
      <c r="L49" s="152" t="s">
        <v>2046</v>
      </c>
      <c r="M49" s="150" t="s">
        <v>2047</v>
      </c>
      <c r="N49" s="150" t="s">
        <v>2044</v>
      </c>
      <c r="O49" s="152" t="s">
        <v>2048</v>
      </c>
    </row>
    <row r="50" spans="1:15" ht="39" customHeight="1" x14ac:dyDescent="0.25">
      <c r="A50" s="150" t="str">
        <f>_xlfn.XLOOKUP(B50,'Service Categories'!B:B,'Service Categories'!A:A,"N/A",0,)</f>
        <v>Active</v>
      </c>
      <c r="B50" s="150" t="s">
        <v>2049</v>
      </c>
      <c r="C50" s="150"/>
      <c r="D50" s="150" t="s">
        <v>1702</v>
      </c>
      <c r="E50" s="150" t="s">
        <v>1686</v>
      </c>
      <c r="F50" s="151" t="s">
        <v>2050</v>
      </c>
      <c r="G50" s="150" t="s">
        <v>1964</v>
      </c>
      <c r="H50" s="150" t="s">
        <v>2051</v>
      </c>
      <c r="I50" s="150" t="s">
        <v>2052</v>
      </c>
      <c r="J50" s="150" t="s">
        <v>2053</v>
      </c>
      <c r="K50" s="150" t="s">
        <v>18</v>
      </c>
      <c r="L50" s="152" t="s">
        <v>2054</v>
      </c>
      <c r="M50" s="150" t="s">
        <v>2055</v>
      </c>
      <c r="N50" s="150" t="s">
        <v>2051</v>
      </c>
      <c r="O50" s="152" t="s">
        <v>2054</v>
      </c>
    </row>
    <row r="51" spans="1:15" ht="39" customHeight="1" x14ac:dyDescent="0.25">
      <c r="A51" s="150" t="str">
        <f>_xlfn.XLOOKUP(B51,'Service Categories'!B:B,'Service Categories'!A:A,"N/A",0,)</f>
        <v>Active</v>
      </c>
      <c r="B51" s="150" t="s">
        <v>2056</v>
      </c>
      <c r="C51" s="150"/>
      <c r="D51" s="150" t="s">
        <v>1686</v>
      </c>
      <c r="E51" s="150" t="s">
        <v>1686</v>
      </c>
      <c r="F51" s="151" t="s">
        <v>2056</v>
      </c>
      <c r="G51" s="150" t="s">
        <v>2057</v>
      </c>
      <c r="H51" s="150" t="s">
        <v>2058</v>
      </c>
      <c r="I51" s="150" t="s">
        <v>2059</v>
      </c>
      <c r="J51" s="150" t="s">
        <v>2060</v>
      </c>
      <c r="K51" s="150" t="s">
        <v>1036</v>
      </c>
      <c r="L51" s="152" t="s">
        <v>2061</v>
      </c>
      <c r="M51" s="150" t="s">
        <v>2062</v>
      </c>
      <c r="N51" s="150" t="s">
        <v>2058</v>
      </c>
      <c r="O51" s="152" t="s">
        <v>2063</v>
      </c>
    </row>
    <row r="52" spans="1:15" ht="39" hidden="1" customHeight="1" x14ac:dyDescent="0.25">
      <c r="A52" s="150" t="str">
        <f>_xlfn.XLOOKUP(B52,'Service Categories'!B:B,'Service Categories'!A:A,"N/A",0,)</f>
        <v>Inactive</v>
      </c>
      <c r="B52" s="150" t="s">
        <v>2064</v>
      </c>
      <c r="C52" s="150"/>
      <c r="D52" s="150" t="s">
        <v>1702</v>
      </c>
      <c r="E52" s="150" t="s">
        <v>1686</v>
      </c>
      <c r="F52" s="151" t="s">
        <v>595</v>
      </c>
      <c r="G52" s="150" t="s">
        <v>2065</v>
      </c>
      <c r="H52" s="150" t="s">
        <v>2066</v>
      </c>
      <c r="I52" s="150" t="s">
        <v>2067</v>
      </c>
      <c r="J52" s="150" t="s">
        <v>590</v>
      </c>
      <c r="K52" s="150" t="s">
        <v>18</v>
      </c>
      <c r="L52" s="152" t="s">
        <v>2068</v>
      </c>
      <c r="M52" s="150" t="s">
        <v>2069</v>
      </c>
      <c r="N52" s="150" t="s">
        <v>1988</v>
      </c>
      <c r="O52" s="152" t="s">
        <v>1988</v>
      </c>
    </row>
    <row r="53" spans="1:15" ht="39" customHeight="1" x14ac:dyDescent="0.25">
      <c r="A53" s="150" t="str">
        <f>_xlfn.XLOOKUP(B53,'Service Categories'!B:B,'Service Categories'!A:A,"N/A",0,)</f>
        <v>Active</v>
      </c>
      <c r="B53" s="150" t="s">
        <v>1341</v>
      </c>
      <c r="C53" s="150"/>
      <c r="D53" s="150" t="s">
        <v>1686</v>
      </c>
      <c r="E53" s="150" t="s">
        <v>1686</v>
      </c>
      <c r="F53" s="151" t="s">
        <v>1341</v>
      </c>
      <c r="G53" s="150">
        <v>166148170</v>
      </c>
      <c r="H53" s="150" t="s">
        <v>2070</v>
      </c>
      <c r="I53" s="150">
        <v>89166148170</v>
      </c>
      <c r="J53" s="150" t="s">
        <v>2071</v>
      </c>
      <c r="K53" s="150" t="s">
        <v>18</v>
      </c>
      <c r="L53" s="152" t="s">
        <v>2072</v>
      </c>
      <c r="M53" s="150">
        <v>421877650</v>
      </c>
      <c r="N53" s="150" t="s">
        <v>2073</v>
      </c>
      <c r="O53" s="152" t="s">
        <v>2074</v>
      </c>
    </row>
    <row r="54" spans="1:15" ht="39" customHeight="1" x14ac:dyDescent="0.25">
      <c r="A54" s="150" t="str">
        <f>_xlfn.XLOOKUP(B54,'Service Categories'!B:B,'Service Categories'!A:A,"N/A",0,)</f>
        <v>Active</v>
      </c>
      <c r="B54" s="150" t="s">
        <v>2075</v>
      </c>
      <c r="C54" s="150"/>
      <c r="D54" s="150" t="s">
        <v>1702</v>
      </c>
      <c r="E54" s="150" t="s">
        <v>1686</v>
      </c>
      <c r="F54" s="151" t="s">
        <v>525</v>
      </c>
      <c r="G54" s="150">
        <v>620698240</v>
      </c>
      <c r="H54" s="150" t="s">
        <v>2076</v>
      </c>
      <c r="I54" s="150">
        <v>72620698240</v>
      </c>
      <c r="J54" s="150" t="s">
        <v>2077</v>
      </c>
      <c r="K54" s="150" t="s">
        <v>18</v>
      </c>
      <c r="L54" s="152" t="s">
        <v>2078</v>
      </c>
      <c r="M54" s="150" t="s">
        <v>2079</v>
      </c>
      <c r="N54" s="150" t="s">
        <v>2076</v>
      </c>
      <c r="O54" s="152" t="s">
        <v>2078</v>
      </c>
    </row>
    <row r="55" spans="1:15" ht="39" customHeight="1" x14ac:dyDescent="0.25">
      <c r="A55" s="150" t="str">
        <f>_xlfn.XLOOKUP(B55,'Service Categories'!B:B,'Service Categories'!A:A,"N/A",0,)</f>
        <v>Active</v>
      </c>
      <c r="B55" s="150" t="s">
        <v>376</v>
      </c>
      <c r="C55" s="150"/>
      <c r="D55" s="150" t="s">
        <v>1702</v>
      </c>
      <c r="E55" s="150" t="s">
        <v>1686</v>
      </c>
      <c r="F55" s="151" t="s">
        <v>376</v>
      </c>
      <c r="G55" s="150">
        <v>605660204</v>
      </c>
      <c r="H55" s="150" t="s">
        <v>2080</v>
      </c>
      <c r="I55" s="150" t="s">
        <v>2081</v>
      </c>
      <c r="J55" s="150" t="s">
        <v>2082</v>
      </c>
      <c r="K55" s="150" t="s">
        <v>18</v>
      </c>
      <c r="L55" s="152" t="s">
        <v>2083</v>
      </c>
      <c r="M55" s="150" t="s">
        <v>2084</v>
      </c>
      <c r="N55" s="150" t="s">
        <v>2083</v>
      </c>
      <c r="O55" s="152" t="s">
        <v>2083</v>
      </c>
    </row>
    <row r="56" spans="1:15" ht="39" customHeight="1" x14ac:dyDescent="0.25">
      <c r="A56" s="150" t="str">
        <f>_xlfn.XLOOKUP(B56,'Service Categories'!B:B,'Service Categories'!A:A,"N/A",0,)</f>
        <v>Active</v>
      </c>
      <c r="B56" s="150" t="s">
        <v>1537</v>
      </c>
      <c r="C56" s="150"/>
      <c r="D56" s="150" t="s">
        <v>1702</v>
      </c>
      <c r="E56" s="150" t="s">
        <v>1686</v>
      </c>
      <c r="F56" s="151" t="s">
        <v>1537</v>
      </c>
      <c r="G56" s="150" t="s">
        <v>2085</v>
      </c>
      <c r="H56" s="150" t="s">
        <v>2086</v>
      </c>
      <c r="I56" s="150" t="s">
        <v>2087</v>
      </c>
      <c r="J56" s="150" t="s">
        <v>2088</v>
      </c>
      <c r="K56" s="150" t="s">
        <v>18</v>
      </c>
      <c r="L56" s="152" t="s">
        <v>2089</v>
      </c>
      <c r="M56" s="150" t="s">
        <v>2090</v>
      </c>
      <c r="N56" s="150" t="s">
        <v>2086</v>
      </c>
      <c r="O56" s="152" t="s">
        <v>2089</v>
      </c>
    </row>
    <row r="57" spans="1:15" ht="39" hidden="1" customHeight="1" x14ac:dyDescent="0.25">
      <c r="A57" s="150" t="str">
        <f>_xlfn.XLOOKUP(B57,'Service Categories'!B:B,'Service Categories'!A:A,"N/A",0,)</f>
        <v>Inactive</v>
      </c>
      <c r="B57" s="150" t="s">
        <v>2091</v>
      </c>
      <c r="C57" s="150"/>
      <c r="D57" s="150" t="s">
        <v>1702</v>
      </c>
      <c r="E57" s="150" t="s">
        <v>1686</v>
      </c>
      <c r="F57" s="151" t="s">
        <v>2092</v>
      </c>
      <c r="G57" s="150" t="s">
        <v>2093</v>
      </c>
      <c r="H57" s="150" t="s">
        <v>2094</v>
      </c>
      <c r="I57" s="150" t="s">
        <v>2095</v>
      </c>
      <c r="J57" s="150" t="s">
        <v>1310</v>
      </c>
      <c r="K57" s="150" t="s">
        <v>18</v>
      </c>
      <c r="L57" s="152" t="s">
        <v>2096</v>
      </c>
      <c r="M57" s="150">
        <v>61408489782</v>
      </c>
      <c r="N57" s="150" t="s">
        <v>2094</v>
      </c>
      <c r="O57" s="152" t="s">
        <v>2096</v>
      </c>
    </row>
    <row r="58" spans="1:15" ht="39" customHeight="1" x14ac:dyDescent="0.25">
      <c r="A58" s="150" t="str">
        <f>_xlfn.XLOOKUP(B58,'Service Categories'!B:B,'Service Categories'!A:A,"N/A",0,)</f>
        <v>Active</v>
      </c>
      <c r="B58" s="150" t="s">
        <v>78</v>
      </c>
      <c r="C58" s="150"/>
      <c r="D58" s="150" t="s">
        <v>1686</v>
      </c>
      <c r="E58" s="150" t="s">
        <v>1686</v>
      </c>
      <c r="F58" s="151" t="s">
        <v>2097</v>
      </c>
      <c r="G58" s="150" t="s">
        <v>2098</v>
      </c>
      <c r="H58" s="150" t="s">
        <v>2099</v>
      </c>
      <c r="I58" s="150" t="s">
        <v>2100</v>
      </c>
      <c r="J58" s="150" t="s">
        <v>2101</v>
      </c>
      <c r="K58" s="150" t="s">
        <v>18</v>
      </c>
      <c r="L58" s="152" t="s">
        <v>2102</v>
      </c>
      <c r="M58" s="150" t="s">
        <v>2103</v>
      </c>
      <c r="N58" s="150" t="s">
        <v>2104</v>
      </c>
      <c r="O58" s="152" t="s">
        <v>2105</v>
      </c>
    </row>
    <row r="59" spans="1:15" ht="39" customHeight="1" x14ac:dyDescent="0.25">
      <c r="A59" s="150" t="str">
        <f>_xlfn.XLOOKUP(B59,'Service Categories'!B:B,'Service Categories'!A:A,"N/A",0,)</f>
        <v>Active</v>
      </c>
      <c r="B59" s="150" t="s">
        <v>2106</v>
      </c>
      <c r="C59" s="150"/>
      <c r="D59" s="150" t="s">
        <v>1702</v>
      </c>
      <c r="E59" s="150" t="s">
        <v>1686</v>
      </c>
      <c r="F59" s="151" t="s">
        <v>62</v>
      </c>
      <c r="G59" s="150" t="s">
        <v>2107</v>
      </c>
      <c r="H59" s="150" t="s">
        <v>2108</v>
      </c>
      <c r="I59" s="150" t="s">
        <v>2109</v>
      </c>
      <c r="J59" s="150" t="s">
        <v>2110</v>
      </c>
      <c r="K59" s="150" t="s">
        <v>2111</v>
      </c>
      <c r="L59" s="152" t="s">
        <v>2112</v>
      </c>
      <c r="M59" s="150" t="s">
        <v>2113</v>
      </c>
      <c r="N59" s="150" t="s">
        <v>2108</v>
      </c>
      <c r="O59" s="152" t="s">
        <v>2112</v>
      </c>
    </row>
    <row r="60" spans="1:15" ht="39" customHeight="1" x14ac:dyDescent="0.25">
      <c r="A60" s="150" t="str">
        <f>_xlfn.XLOOKUP(B60,'Service Categories'!B:B,'Service Categories'!A:A,"N/A",0,)</f>
        <v>Active</v>
      </c>
      <c r="B60" s="150" t="s">
        <v>2114</v>
      </c>
      <c r="C60" s="150"/>
      <c r="D60" s="150" t="s">
        <v>1702</v>
      </c>
      <c r="E60" s="150" t="s">
        <v>1686</v>
      </c>
      <c r="F60" s="151" t="s">
        <v>2114</v>
      </c>
      <c r="G60" s="150" t="s">
        <v>1964</v>
      </c>
      <c r="H60" s="150" t="s">
        <v>2115</v>
      </c>
      <c r="I60" s="150" t="s">
        <v>2116</v>
      </c>
      <c r="J60" s="150" t="s">
        <v>2117</v>
      </c>
      <c r="K60" s="150" t="s">
        <v>1731</v>
      </c>
      <c r="L60" s="152" t="s">
        <v>2118</v>
      </c>
      <c r="M60" s="150" t="s">
        <v>2119</v>
      </c>
      <c r="N60" s="150" t="s">
        <v>2115</v>
      </c>
      <c r="O60" s="152" t="s">
        <v>2118</v>
      </c>
    </row>
    <row r="61" spans="1:15" ht="39" hidden="1" customHeight="1" x14ac:dyDescent="0.25">
      <c r="A61" s="150" t="str">
        <f>_xlfn.XLOOKUP(B61,'Service Categories'!B:B,'Service Categories'!A:A,"N/A",0,)</f>
        <v>Inactive</v>
      </c>
      <c r="B61" s="150" t="s">
        <v>919</v>
      </c>
      <c r="C61" s="150"/>
      <c r="D61" s="150" t="s">
        <v>1686</v>
      </c>
      <c r="E61" s="150" t="s">
        <v>1686</v>
      </c>
      <c r="F61" s="151" t="s">
        <v>919</v>
      </c>
      <c r="G61" s="150" t="s">
        <v>1964</v>
      </c>
      <c r="H61" s="150" t="s">
        <v>2120</v>
      </c>
      <c r="I61" s="150">
        <v>17982819428</v>
      </c>
      <c r="J61" s="150" t="s">
        <v>2121</v>
      </c>
      <c r="K61" s="150" t="s">
        <v>18</v>
      </c>
      <c r="L61" s="152" t="s">
        <v>2122</v>
      </c>
      <c r="M61" s="150">
        <v>490791433</v>
      </c>
      <c r="N61" s="150" t="s">
        <v>2120</v>
      </c>
      <c r="O61" s="152" t="s">
        <v>2122</v>
      </c>
    </row>
    <row r="62" spans="1:15" ht="39" customHeight="1" x14ac:dyDescent="0.25">
      <c r="A62" s="150" t="str">
        <f>_xlfn.XLOOKUP(B62,'Service Categories'!B:B,'Service Categories'!A:A,"N/A",0,)</f>
        <v>Active</v>
      </c>
      <c r="B62" s="150" t="s">
        <v>857</v>
      </c>
      <c r="C62" s="150"/>
      <c r="D62" s="150" t="s">
        <v>1686</v>
      </c>
      <c r="E62" s="150" t="s">
        <v>1686</v>
      </c>
      <c r="F62" s="151" t="s">
        <v>857</v>
      </c>
      <c r="G62" s="150">
        <v>10920153</v>
      </c>
      <c r="H62" s="150" t="s">
        <v>2123</v>
      </c>
      <c r="I62" s="150">
        <v>12010920153</v>
      </c>
      <c r="J62" s="150" t="s">
        <v>2124</v>
      </c>
      <c r="K62" s="150" t="s">
        <v>18</v>
      </c>
      <c r="L62" s="152" t="s">
        <v>2125</v>
      </c>
      <c r="M62" s="150" t="s">
        <v>2126</v>
      </c>
      <c r="N62" s="150" t="s">
        <v>2127</v>
      </c>
      <c r="O62" s="152" t="s">
        <v>2128</v>
      </c>
    </row>
    <row r="63" spans="1:15" ht="39" customHeight="1" x14ac:dyDescent="0.25">
      <c r="A63" s="150" t="str">
        <f>_xlfn.XLOOKUP(B63,'Service Categories'!B:B,'Service Categories'!A:A,"N/A",0,)</f>
        <v>Active</v>
      </c>
      <c r="B63" s="150" t="s">
        <v>2129</v>
      </c>
      <c r="C63" s="150"/>
      <c r="D63" s="150" t="s">
        <v>1686</v>
      </c>
      <c r="E63" s="150" t="s">
        <v>1686</v>
      </c>
      <c r="F63" s="151" t="s">
        <v>530</v>
      </c>
      <c r="G63" s="150" t="s">
        <v>2130</v>
      </c>
      <c r="H63" s="150" t="s">
        <v>2131</v>
      </c>
      <c r="I63" s="150" t="s">
        <v>2132</v>
      </c>
      <c r="J63" s="150" t="s">
        <v>2133</v>
      </c>
      <c r="K63" s="150" t="s">
        <v>18</v>
      </c>
      <c r="L63" s="152" t="s">
        <v>2134</v>
      </c>
      <c r="M63" s="150" t="s">
        <v>2135</v>
      </c>
      <c r="N63" s="150" t="s">
        <v>2136</v>
      </c>
      <c r="O63" s="152" t="s">
        <v>2134</v>
      </c>
    </row>
    <row r="64" spans="1:15" ht="39" hidden="1" customHeight="1" x14ac:dyDescent="0.25">
      <c r="A64" s="150" t="str">
        <f>_xlfn.XLOOKUP(B64,'Service Categories'!B:B,'Service Categories'!A:A,"N/A",0,)</f>
        <v>Inactive</v>
      </c>
      <c r="B64" s="150" t="s">
        <v>2137</v>
      </c>
      <c r="C64" s="150"/>
      <c r="D64" s="150" t="s">
        <v>1702</v>
      </c>
      <c r="E64" s="150" t="s">
        <v>1686</v>
      </c>
      <c r="F64" s="151" t="s">
        <v>2137</v>
      </c>
      <c r="G64" s="150" t="s">
        <v>2138</v>
      </c>
      <c r="H64" s="150" t="s">
        <v>2139</v>
      </c>
      <c r="I64" s="150" t="s">
        <v>2140</v>
      </c>
      <c r="J64" s="150" t="s">
        <v>2141</v>
      </c>
      <c r="K64" s="150" t="s">
        <v>42</v>
      </c>
      <c r="L64" s="152" t="s">
        <v>2142</v>
      </c>
      <c r="M64" s="150" t="s">
        <v>2143</v>
      </c>
      <c r="N64" s="150" t="s">
        <v>2144</v>
      </c>
      <c r="O64" s="152" t="s">
        <v>2142</v>
      </c>
    </row>
    <row r="65" spans="1:15" ht="39" customHeight="1" x14ac:dyDescent="0.25">
      <c r="A65" s="150" t="str">
        <f>_xlfn.XLOOKUP(B65,'Service Categories'!B:B,'Service Categories'!A:A,"N/A",0,)</f>
        <v>Active</v>
      </c>
      <c r="B65" s="150" t="s">
        <v>2145</v>
      </c>
      <c r="C65" s="150"/>
      <c r="D65" s="150" t="s">
        <v>1702</v>
      </c>
      <c r="E65" s="150" t="s">
        <v>1686</v>
      </c>
      <c r="F65" s="151" t="s">
        <v>383</v>
      </c>
      <c r="G65" s="150" t="s">
        <v>2146</v>
      </c>
      <c r="H65" s="150" t="s">
        <v>2147</v>
      </c>
      <c r="I65" s="150" t="s">
        <v>2148</v>
      </c>
      <c r="J65" s="150" t="s">
        <v>2149</v>
      </c>
      <c r="K65" s="150" t="s">
        <v>2150</v>
      </c>
      <c r="L65" s="152" t="s">
        <v>2151</v>
      </c>
      <c r="M65" s="150" t="s">
        <v>2152</v>
      </c>
      <c r="N65" s="150" t="s">
        <v>2147</v>
      </c>
      <c r="O65" s="152" t="s">
        <v>2151</v>
      </c>
    </row>
    <row r="66" spans="1:15" ht="39" customHeight="1" x14ac:dyDescent="0.25">
      <c r="A66" s="150" t="str">
        <f>_xlfn.XLOOKUP(B66,'Service Categories'!B:B,'Service Categories'!A:A,"N/A",0,)</f>
        <v>Active</v>
      </c>
      <c r="B66" s="150" t="s">
        <v>28</v>
      </c>
      <c r="C66" s="150"/>
      <c r="D66" s="150" t="s">
        <v>1686</v>
      </c>
      <c r="E66" s="150" t="s">
        <v>1686</v>
      </c>
      <c r="F66" s="151" t="s">
        <v>2153</v>
      </c>
      <c r="G66" s="150" t="s">
        <v>2154</v>
      </c>
      <c r="H66" s="150" t="s">
        <v>2155</v>
      </c>
      <c r="I66" s="150" t="s">
        <v>2156</v>
      </c>
      <c r="J66" s="150" t="s">
        <v>2157</v>
      </c>
      <c r="K66" s="150" t="s">
        <v>1731</v>
      </c>
      <c r="L66" s="152" t="s">
        <v>2158</v>
      </c>
      <c r="M66" s="150" t="s">
        <v>2159</v>
      </c>
      <c r="N66" s="150" t="s">
        <v>2160</v>
      </c>
      <c r="O66" s="152" t="s">
        <v>2158</v>
      </c>
    </row>
    <row r="67" spans="1:15" ht="39" customHeight="1" x14ac:dyDescent="0.25">
      <c r="A67" s="150" t="str">
        <f>_xlfn.XLOOKUP(B67,'Service Categories'!B:B,'Service Categories'!A:A,"N/A",0,)</f>
        <v>Active</v>
      </c>
      <c r="B67" s="150" t="s">
        <v>31</v>
      </c>
      <c r="C67" s="150"/>
      <c r="D67" s="150" t="s">
        <v>1702</v>
      </c>
      <c r="E67" s="150" t="s">
        <v>1686</v>
      </c>
      <c r="F67" s="151" t="s">
        <v>31</v>
      </c>
      <c r="G67" s="150" t="s">
        <v>2161</v>
      </c>
      <c r="H67" s="150" t="s">
        <v>2162</v>
      </c>
      <c r="I67" s="150" t="s">
        <v>2163</v>
      </c>
      <c r="J67" s="150" t="s">
        <v>2164</v>
      </c>
      <c r="K67" s="150" t="s">
        <v>33</v>
      </c>
      <c r="L67" s="152" t="s">
        <v>2165</v>
      </c>
      <c r="M67" s="150" t="s">
        <v>2166</v>
      </c>
      <c r="N67" s="150" t="s">
        <v>2162</v>
      </c>
      <c r="O67" s="152" t="s">
        <v>2165</v>
      </c>
    </row>
    <row r="68" spans="1:15" ht="39" customHeight="1" x14ac:dyDescent="0.25">
      <c r="A68" s="150" t="str">
        <f>_xlfn.XLOOKUP(B68,'Service Categories'!B:B,'Service Categories'!A:A,"N/A",0,)</f>
        <v>Active</v>
      </c>
      <c r="B68" s="150" t="s">
        <v>470</v>
      </c>
      <c r="C68" s="150"/>
      <c r="D68" s="150" t="s">
        <v>1686</v>
      </c>
      <c r="E68" s="150" t="s">
        <v>1686</v>
      </c>
      <c r="F68" s="151" t="s">
        <v>470</v>
      </c>
      <c r="G68" s="150" t="s">
        <v>2167</v>
      </c>
      <c r="H68" s="150" t="s">
        <v>2168</v>
      </c>
      <c r="I68" s="150" t="s">
        <v>2169</v>
      </c>
      <c r="J68" s="150" t="s">
        <v>2170</v>
      </c>
      <c r="K68" s="150" t="s">
        <v>2171</v>
      </c>
      <c r="L68" s="152" t="s">
        <v>2172</v>
      </c>
      <c r="M68" s="150" t="s">
        <v>2173</v>
      </c>
      <c r="N68" s="150" t="s">
        <v>2174</v>
      </c>
      <c r="O68" s="152" t="s">
        <v>2175</v>
      </c>
    </row>
    <row r="69" spans="1:15" ht="39" customHeight="1" x14ac:dyDescent="0.25">
      <c r="A69" s="150" t="str">
        <f>_xlfn.XLOOKUP(B69,'Service Categories'!B:B,'Service Categories'!A:A,"N/A",0,)</f>
        <v>Active</v>
      </c>
      <c r="B69" s="150" t="s">
        <v>2176</v>
      </c>
      <c r="C69" s="150"/>
      <c r="D69" s="150" t="s">
        <v>1686</v>
      </c>
      <c r="E69" s="150" t="s">
        <v>1686</v>
      </c>
      <c r="F69" s="151" t="s">
        <v>2177</v>
      </c>
      <c r="G69" s="150">
        <v>8862735</v>
      </c>
      <c r="H69" s="150" t="s">
        <v>2178</v>
      </c>
      <c r="I69" s="150">
        <v>30982363197</v>
      </c>
      <c r="J69" s="150" t="s">
        <v>2179</v>
      </c>
      <c r="K69" s="150" t="s">
        <v>18</v>
      </c>
      <c r="L69" s="152" t="s">
        <v>2180</v>
      </c>
      <c r="M69" s="150" t="s">
        <v>2181</v>
      </c>
      <c r="N69" s="150" t="s">
        <v>2182</v>
      </c>
      <c r="O69" s="152" t="s">
        <v>2183</v>
      </c>
    </row>
    <row r="70" spans="1:15" ht="39" customHeight="1" x14ac:dyDescent="0.25">
      <c r="A70" s="150" t="str">
        <f>_xlfn.XLOOKUP(B70,'Service Categories'!B:B,'Service Categories'!A:A,"N/A",0,)</f>
        <v>Active</v>
      </c>
      <c r="B70" s="150" t="s">
        <v>2184</v>
      </c>
      <c r="C70" s="150"/>
      <c r="D70" s="150" t="s">
        <v>1686</v>
      </c>
      <c r="E70" s="150" t="s">
        <v>1686</v>
      </c>
      <c r="F70" s="151" t="s">
        <v>2185</v>
      </c>
      <c r="G70" s="150" t="s">
        <v>1964</v>
      </c>
      <c r="H70" s="150" t="s">
        <v>2186</v>
      </c>
      <c r="I70" s="150" t="s">
        <v>2187</v>
      </c>
      <c r="J70" s="150" t="s">
        <v>631</v>
      </c>
      <c r="K70" s="150" t="s">
        <v>18</v>
      </c>
      <c r="L70" s="152" t="s">
        <v>2188</v>
      </c>
      <c r="M70" s="150" t="s">
        <v>2189</v>
      </c>
      <c r="N70" s="150" t="s">
        <v>2186</v>
      </c>
      <c r="O70" s="152" t="s">
        <v>2190</v>
      </c>
    </row>
    <row r="71" spans="1:15" ht="39" hidden="1" customHeight="1" x14ac:dyDescent="0.25">
      <c r="A71" s="150" t="str">
        <f>_xlfn.XLOOKUP(B71,'Service Categories'!B:B,'Service Categories'!A:A,"N/A",0,)</f>
        <v>Inactive</v>
      </c>
      <c r="B71" s="150" t="s">
        <v>2191</v>
      </c>
      <c r="C71" s="150"/>
      <c r="D71" s="150" t="s">
        <v>1702</v>
      </c>
      <c r="E71" s="150" t="s">
        <v>1686</v>
      </c>
      <c r="F71" s="151" t="s">
        <v>385</v>
      </c>
      <c r="G71" s="150" t="s">
        <v>2192</v>
      </c>
      <c r="H71" s="150" t="s">
        <v>2193</v>
      </c>
      <c r="I71" s="150" t="s">
        <v>2194</v>
      </c>
      <c r="J71" s="150" t="s">
        <v>2195</v>
      </c>
      <c r="K71" s="150" t="s">
        <v>2196</v>
      </c>
      <c r="L71" s="152" t="s">
        <v>2197</v>
      </c>
      <c r="M71" s="150" t="s">
        <v>2198</v>
      </c>
      <c r="N71" s="150" t="s">
        <v>2193</v>
      </c>
      <c r="O71" s="152" t="s">
        <v>2199</v>
      </c>
    </row>
    <row r="72" spans="1:15" ht="39" hidden="1" customHeight="1" x14ac:dyDescent="0.25">
      <c r="A72" s="150" t="str">
        <f>_xlfn.XLOOKUP(B72,'Service Categories'!B:B,'Service Categories'!A:A,"N/A",0,)</f>
        <v>Inactive</v>
      </c>
      <c r="B72" s="150" t="s">
        <v>808</v>
      </c>
      <c r="C72" s="150"/>
      <c r="D72" s="150" t="s">
        <v>1702</v>
      </c>
      <c r="E72" s="150" t="s">
        <v>1686</v>
      </c>
      <c r="F72" s="151" t="s">
        <v>2200</v>
      </c>
      <c r="G72" s="150" t="s">
        <v>2201</v>
      </c>
      <c r="H72" s="150" t="s">
        <v>2202</v>
      </c>
      <c r="I72" s="150" t="s">
        <v>2203</v>
      </c>
      <c r="J72" s="150" t="s">
        <v>2204</v>
      </c>
      <c r="K72" s="150" t="s">
        <v>2205</v>
      </c>
      <c r="L72" s="152" t="s">
        <v>2206</v>
      </c>
      <c r="M72" s="150" t="s">
        <v>2207</v>
      </c>
      <c r="N72" s="150" t="s">
        <v>2208</v>
      </c>
      <c r="O72" s="152" t="s">
        <v>2206</v>
      </c>
    </row>
    <row r="73" spans="1:15" ht="39" hidden="1" customHeight="1" x14ac:dyDescent="0.25">
      <c r="A73" s="150" t="str">
        <f>_xlfn.XLOOKUP(B73,'Service Categories'!B:B,'Service Categories'!A:A,"N/A",0,)</f>
        <v>Inactive</v>
      </c>
      <c r="B73" s="150" t="s">
        <v>2209</v>
      </c>
      <c r="C73" s="150"/>
      <c r="D73" s="150" t="s">
        <v>1702</v>
      </c>
      <c r="E73" s="150" t="s">
        <v>1686</v>
      </c>
      <c r="F73" s="151" t="s">
        <v>278</v>
      </c>
      <c r="G73" s="150" t="s">
        <v>2210</v>
      </c>
      <c r="H73" s="150" t="s">
        <v>2211</v>
      </c>
      <c r="I73" s="150" t="s">
        <v>2212</v>
      </c>
      <c r="J73" s="150" t="s">
        <v>2213</v>
      </c>
      <c r="K73" s="150" t="s">
        <v>2214</v>
      </c>
      <c r="L73" s="152" t="s">
        <v>2215</v>
      </c>
      <c r="M73" s="150" t="s">
        <v>2216</v>
      </c>
      <c r="N73" s="150" t="s">
        <v>2217</v>
      </c>
      <c r="O73" s="152" t="s">
        <v>2215</v>
      </c>
    </row>
    <row r="74" spans="1:15" ht="39" hidden="1" customHeight="1" x14ac:dyDescent="0.25">
      <c r="A74" s="150" t="str">
        <f>_xlfn.XLOOKUP(B74,'Service Categories'!B:B,'Service Categories'!A:A,"N/A",0,)</f>
        <v>Inactive</v>
      </c>
      <c r="B74" s="150" t="s">
        <v>2218</v>
      </c>
      <c r="C74" s="150"/>
      <c r="D74" s="150" t="s">
        <v>1702</v>
      </c>
      <c r="E74" s="150" t="s">
        <v>1686</v>
      </c>
      <c r="F74" s="151" t="s">
        <v>2219</v>
      </c>
      <c r="G74" s="150" t="s">
        <v>2220</v>
      </c>
      <c r="H74" s="150" t="s">
        <v>2221</v>
      </c>
      <c r="I74" s="150" t="s">
        <v>2222</v>
      </c>
      <c r="J74" s="150" t="s">
        <v>2223</v>
      </c>
      <c r="K74" s="150" t="s">
        <v>2224</v>
      </c>
      <c r="L74" s="152" t="s">
        <v>2225</v>
      </c>
      <c r="M74" s="150" t="s">
        <v>2226</v>
      </c>
      <c r="N74" s="150" t="s">
        <v>2227</v>
      </c>
      <c r="O74" s="152" t="s">
        <v>2228</v>
      </c>
    </row>
    <row r="75" spans="1:15" ht="39" customHeight="1" x14ac:dyDescent="0.25">
      <c r="A75" s="150" t="str">
        <f>_xlfn.XLOOKUP(B75,'Service Categories'!B:B,'Service Categories'!A:A,"N/A",0,)</f>
        <v>Active</v>
      </c>
      <c r="B75" s="150" t="s">
        <v>1420</v>
      </c>
      <c r="C75" s="150"/>
      <c r="D75" s="150" t="s">
        <v>1702</v>
      </c>
      <c r="E75" s="150" t="s">
        <v>1686</v>
      </c>
      <c r="F75" s="151" t="s">
        <v>1420</v>
      </c>
      <c r="G75" s="150" t="s">
        <v>2229</v>
      </c>
      <c r="H75" s="150" t="s">
        <v>2230</v>
      </c>
      <c r="I75" s="150" t="s">
        <v>2231</v>
      </c>
      <c r="J75" s="150" t="s">
        <v>2232</v>
      </c>
      <c r="K75" s="150" t="s">
        <v>42</v>
      </c>
      <c r="L75" s="152" t="s">
        <v>2233</v>
      </c>
      <c r="M75" s="150" t="s">
        <v>2234</v>
      </c>
      <c r="N75" s="150" t="s">
        <v>2235</v>
      </c>
      <c r="O75" s="152" t="s">
        <v>2233</v>
      </c>
    </row>
    <row r="76" spans="1:15" ht="39" hidden="1" customHeight="1" x14ac:dyDescent="0.25">
      <c r="A76" s="150" t="str">
        <f>_xlfn.XLOOKUP(B76,'Service Categories'!B:B,'Service Categories'!A:A,"N/A",0,)</f>
        <v>Inactive</v>
      </c>
      <c r="B76" s="150" t="s">
        <v>2236</v>
      </c>
      <c r="C76" s="150"/>
      <c r="D76" s="150" t="s">
        <v>1686</v>
      </c>
      <c r="E76" s="150" t="s">
        <v>1686</v>
      </c>
      <c r="F76" s="151" t="s">
        <v>1545</v>
      </c>
      <c r="G76" s="150" t="s">
        <v>2237</v>
      </c>
      <c r="H76" s="150" t="s">
        <v>2238</v>
      </c>
      <c r="I76" s="150" t="s">
        <v>2239</v>
      </c>
      <c r="J76" s="153"/>
      <c r="K76" s="153"/>
      <c r="L76" s="154"/>
      <c r="M76" s="153"/>
      <c r="N76" s="153"/>
      <c r="O76" s="154"/>
    </row>
    <row r="77" spans="1:15" ht="39" hidden="1" customHeight="1" x14ac:dyDescent="0.25">
      <c r="A77" s="150" t="str">
        <f>_xlfn.XLOOKUP(B77,'Service Categories'!B:B,'Service Categories'!A:A,"N/A",0,)</f>
        <v>Inactive</v>
      </c>
      <c r="B77" s="150" t="s">
        <v>2240</v>
      </c>
      <c r="C77" s="150"/>
      <c r="D77" s="150" t="s">
        <v>1702</v>
      </c>
      <c r="E77" s="150" t="s">
        <v>1686</v>
      </c>
      <c r="F77" s="151" t="s">
        <v>2240</v>
      </c>
      <c r="G77" s="150" t="s">
        <v>2241</v>
      </c>
      <c r="H77" s="150" t="s">
        <v>2242</v>
      </c>
      <c r="I77" s="150" t="s">
        <v>2243</v>
      </c>
      <c r="J77" s="150" t="s">
        <v>2244</v>
      </c>
      <c r="K77" s="150" t="s">
        <v>2245</v>
      </c>
      <c r="L77" s="152" t="s">
        <v>2246</v>
      </c>
      <c r="M77" s="150" t="s">
        <v>2247</v>
      </c>
      <c r="N77" s="150" t="s">
        <v>2248</v>
      </c>
      <c r="O77" s="152" t="s">
        <v>2246</v>
      </c>
    </row>
    <row r="78" spans="1:15" ht="39" customHeight="1" x14ac:dyDescent="0.25">
      <c r="A78" s="150" t="str">
        <f>_xlfn.XLOOKUP(B78,'Service Categories'!B:B,'Service Categories'!A:A,"N/A",0,)</f>
        <v>Active</v>
      </c>
      <c r="B78" s="150" t="s">
        <v>2249</v>
      </c>
      <c r="C78" s="150"/>
      <c r="D78" s="150" t="s">
        <v>1702</v>
      </c>
      <c r="E78" s="150" t="s">
        <v>1686</v>
      </c>
      <c r="F78" s="151" t="s">
        <v>2249</v>
      </c>
      <c r="G78" s="150" t="s">
        <v>2250</v>
      </c>
      <c r="H78" s="150" t="s">
        <v>2251</v>
      </c>
      <c r="I78" s="150" t="s">
        <v>2252</v>
      </c>
      <c r="J78" s="150" t="s">
        <v>2253</v>
      </c>
      <c r="K78" s="150" t="s">
        <v>18</v>
      </c>
      <c r="L78" s="152" t="s">
        <v>2254</v>
      </c>
      <c r="M78" s="150">
        <v>407435095</v>
      </c>
      <c r="N78" s="150" t="s">
        <v>2251</v>
      </c>
      <c r="O78" s="152" t="s">
        <v>2254</v>
      </c>
    </row>
    <row r="79" spans="1:15" ht="39" customHeight="1" x14ac:dyDescent="0.25">
      <c r="A79" s="150" t="str">
        <f>_xlfn.XLOOKUP(B79,'Service Categories'!B:B,'Service Categories'!A:A,"N/A",0,)</f>
        <v>Active</v>
      </c>
      <c r="B79" s="150" t="s">
        <v>2255</v>
      </c>
      <c r="C79" s="150"/>
      <c r="D79" s="150" t="s">
        <v>1702</v>
      </c>
      <c r="E79" s="150" t="s">
        <v>1686</v>
      </c>
      <c r="F79" s="151" t="s">
        <v>926</v>
      </c>
      <c r="G79" s="150" t="s">
        <v>2256</v>
      </c>
      <c r="H79" s="150" t="s">
        <v>2257</v>
      </c>
      <c r="I79" s="150" t="s">
        <v>2258</v>
      </c>
      <c r="J79" s="150" t="s">
        <v>2259</v>
      </c>
      <c r="K79" s="150" t="s">
        <v>18</v>
      </c>
      <c r="L79" s="152" t="s">
        <v>2260</v>
      </c>
      <c r="M79" s="150" t="s">
        <v>2261</v>
      </c>
      <c r="N79" s="150" t="s">
        <v>2262</v>
      </c>
      <c r="O79" s="152" t="s">
        <v>2263</v>
      </c>
    </row>
    <row r="80" spans="1:15" ht="39" customHeight="1" x14ac:dyDescent="0.25">
      <c r="A80" s="150" t="str">
        <f>_xlfn.XLOOKUP(B80,'Service Categories'!B:B,'Service Categories'!A:A,"N/A",0,)</f>
        <v>Active</v>
      </c>
      <c r="B80" s="150" t="s">
        <v>2264</v>
      </c>
      <c r="C80" s="150"/>
      <c r="D80" s="150" t="s">
        <v>1686</v>
      </c>
      <c r="E80" s="150" t="s">
        <v>1686</v>
      </c>
      <c r="F80" s="151" t="s">
        <v>2265</v>
      </c>
      <c r="G80" s="150" t="s">
        <v>2266</v>
      </c>
      <c r="H80" s="150" t="s">
        <v>2267</v>
      </c>
      <c r="I80" s="150" t="s">
        <v>2268</v>
      </c>
      <c r="J80" s="150" t="s">
        <v>2269</v>
      </c>
      <c r="K80" s="150" t="s">
        <v>2270</v>
      </c>
      <c r="L80" s="152" t="s">
        <v>2271</v>
      </c>
      <c r="M80" s="150" t="s">
        <v>2272</v>
      </c>
      <c r="N80" s="150" t="s">
        <v>2267</v>
      </c>
      <c r="O80" s="152" t="s">
        <v>2273</v>
      </c>
    </row>
    <row r="81" spans="1:15" ht="39" customHeight="1" x14ac:dyDescent="0.25">
      <c r="A81" s="150" t="str">
        <f>_xlfn.XLOOKUP(B81,'Service Categories'!B:B,'Service Categories'!A:A,"N/A",0,)</f>
        <v>Active</v>
      </c>
      <c r="B81" s="150" t="s">
        <v>2274</v>
      </c>
      <c r="C81" s="150"/>
      <c r="D81" s="150" t="s">
        <v>1702</v>
      </c>
      <c r="E81" s="150" t="s">
        <v>1686</v>
      </c>
      <c r="F81" s="151" t="s">
        <v>2275</v>
      </c>
      <c r="G81" s="150" t="s">
        <v>2276</v>
      </c>
      <c r="H81" s="150" t="s">
        <v>2277</v>
      </c>
      <c r="I81" s="150" t="s">
        <v>2278</v>
      </c>
      <c r="J81" s="150" t="s">
        <v>2279</v>
      </c>
      <c r="K81" s="150" t="s">
        <v>2280</v>
      </c>
      <c r="L81" s="152" t="s">
        <v>2281</v>
      </c>
      <c r="M81" s="150" t="s">
        <v>2282</v>
      </c>
      <c r="N81" s="150" t="s">
        <v>2283</v>
      </c>
      <c r="O81" s="152" t="s">
        <v>2284</v>
      </c>
    </row>
    <row r="82" spans="1:15" ht="39" customHeight="1" x14ac:dyDescent="0.25">
      <c r="A82" s="150" t="str">
        <f>_xlfn.XLOOKUP(B82,'Service Categories'!B:B,'Service Categories'!A:A,"N/A",0,)</f>
        <v>Active</v>
      </c>
      <c r="B82" s="150" t="s">
        <v>2285</v>
      </c>
      <c r="C82" s="150"/>
      <c r="D82" s="150" t="s">
        <v>1702</v>
      </c>
      <c r="E82" s="150" t="s">
        <v>1686</v>
      </c>
      <c r="F82" s="151" t="s">
        <v>2286</v>
      </c>
      <c r="G82" s="150">
        <v>117455848</v>
      </c>
      <c r="H82" s="150" t="s">
        <v>2287</v>
      </c>
      <c r="I82" s="150" t="s">
        <v>2288</v>
      </c>
      <c r="J82" s="150" t="s">
        <v>2289</v>
      </c>
      <c r="K82" s="150" t="s">
        <v>18</v>
      </c>
      <c r="L82" s="152" t="s">
        <v>2290</v>
      </c>
      <c r="M82" s="150" t="s">
        <v>2291</v>
      </c>
      <c r="N82" s="150" t="s">
        <v>2287</v>
      </c>
      <c r="O82" s="152" t="s">
        <v>2290</v>
      </c>
    </row>
    <row r="83" spans="1:15" ht="39" customHeight="1" x14ac:dyDescent="0.25">
      <c r="A83" s="150" t="str">
        <f>_xlfn.XLOOKUP(B83,'Service Categories'!B:B,'Service Categories'!A:A,"N/A",0,)</f>
        <v>Active</v>
      </c>
      <c r="B83" s="150" t="s">
        <v>2292</v>
      </c>
      <c r="C83" s="150"/>
      <c r="D83" s="150" t="s">
        <v>1686</v>
      </c>
      <c r="E83" s="150" t="s">
        <v>1686</v>
      </c>
      <c r="F83" s="151" t="s">
        <v>2292</v>
      </c>
      <c r="G83" s="150" t="s">
        <v>2293</v>
      </c>
      <c r="H83" s="150" t="s">
        <v>2294</v>
      </c>
      <c r="I83" s="150" t="s">
        <v>2295</v>
      </c>
      <c r="J83" s="150" t="s">
        <v>2296</v>
      </c>
      <c r="K83" s="150" t="s">
        <v>2297</v>
      </c>
      <c r="L83" s="152" t="s">
        <v>2298</v>
      </c>
      <c r="M83" s="150" t="s">
        <v>2299</v>
      </c>
      <c r="N83" s="150" t="s">
        <v>2294</v>
      </c>
      <c r="O83" s="152" t="s">
        <v>2300</v>
      </c>
    </row>
    <row r="84" spans="1:15" ht="39" customHeight="1" x14ac:dyDescent="0.25">
      <c r="A84" s="150" t="str">
        <f>_xlfn.XLOOKUP(B84,'Service Categories'!B:B,'Service Categories'!A:A,"N/A",0,)</f>
        <v>Active</v>
      </c>
      <c r="B84" s="150" t="s">
        <v>2301</v>
      </c>
      <c r="C84" s="150"/>
      <c r="D84" s="150" t="s">
        <v>1702</v>
      </c>
      <c r="E84" s="150" t="s">
        <v>1686</v>
      </c>
      <c r="F84" s="151" t="s">
        <v>2301</v>
      </c>
      <c r="G84" s="150" t="s">
        <v>2302</v>
      </c>
      <c r="H84" s="150" t="s">
        <v>2303</v>
      </c>
      <c r="I84" s="150" t="s">
        <v>2304</v>
      </c>
      <c r="J84" s="150" t="s">
        <v>679</v>
      </c>
      <c r="K84" s="150" t="s">
        <v>2305</v>
      </c>
      <c r="L84" s="152" t="s">
        <v>2306</v>
      </c>
      <c r="M84" s="150" t="s">
        <v>2307</v>
      </c>
      <c r="N84" s="150" t="s">
        <v>2303</v>
      </c>
      <c r="O84" s="152" t="s">
        <v>2306</v>
      </c>
    </row>
    <row r="85" spans="1:15" ht="39" customHeight="1" x14ac:dyDescent="0.25">
      <c r="A85" s="150" t="str">
        <f>_xlfn.XLOOKUP(B85,'Service Categories'!B:B,'Service Categories'!A:A,"N/A",0,)</f>
        <v>Active</v>
      </c>
      <c r="B85" s="150" t="s">
        <v>2308</v>
      </c>
      <c r="C85" s="150"/>
      <c r="D85" s="150" t="s">
        <v>1686</v>
      </c>
      <c r="E85" s="150" t="s">
        <v>1686</v>
      </c>
      <c r="F85" s="151" t="s">
        <v>1429</v>
      </c>
      <c r="G85" s="150" t="s">
        <v>2309</v>
      </c>
      <c r="H85" s="150" t="s">
        <v>2310</v>
      </c>
      <c r="I85" s="150" t="s">
        <v>2311</v>
      </c>
      <c r="J85" s="150" t="s">
        <v>2312</v>
      </c>
      <c r="K85" s="150" t="s">
        <v>2313</v>
      </c>
      <c r="L85" s="152" t="s">
        <v>2314</v>
      </c>
      <c r="M85" s="150">
        <v>415650835</v>
      </c>
      <c r="N85" s="150" t="s">
        <v>2310</v>
      </c>
      <c r="O85" s="152" t="s">
        <v>2314</v>
      </c>
    </row>
    <row r="86" spans="1:15" ht="39" customHeight="1" x14ac:dyDescent="0.25">
      <c r="A86" s="150" t="str">
        <f>_xlfn.XLOOKUP(B86,'Service Categories'!B:B,'Service Categories'!A:A,"N/A",0,)</f>
        <v>Active</v>
      </c>
      <c r="B86" s="150" t="s">
        <v>2315</v>
      </c>
      <c r="C86" s="150"/>
      <c r="D86" s="150" t="s">
        <v>1702</v>
      </c>
      <c r="E86" s="150"/>
      <c r="F86" s="151" t="s">
        <v>2316</v>
      </c>
      <c r="G86" s="150">
        <v>617902628</v>
      </c>
      <c r="H86" s="150" t="s">
        <v>2317</v>
      </c>
      <c r="I86" s="150">
        <v>8961790262</v>
      </c>
      <c r="J86" s="150" t="s">
        <v>2318</v>
      </c>
      <c r="K86" s="150" t="s">
        <v>2319</v>
      </c>
      <c r="L86" s="152" t="s">
        <v>2320</v>
      </c>
      <c r="M86" s="150" t="s">
        <v>2321</v>
      </c>
      <c r="N86" s="150" t="s">
        <v>2322</v>
      </c>
      <c r="O86" s="152" t="s">
        <v>2320</v>
      </c>
    </row>
    <row r="87" spans="1:15" ht="39" hidden="1" customHeight="1" x14ac:dyDescent="0.25">
      <c r="A87" s="150" t="str">
        <f>_xlfn.XLOOKUP(B87,'Service Categories'!B:B,'Service Categories'!A:A,"N/A",0,)</f>
        <v>Inactive</v>
      </c>
      <c r="B87" s="150" t="s">
        <v>453</v>
      </c>
      <c r="C87" s="150"/>
      <c r="D87" s="150" t="s">
        <v>1702</v>
      </c>
      <c r="E87" s="150" t="s">
        <v>1686</v>
      </c>
      <c r="F87" s="151" t="s">
        <v>453</v>
      </c>
      <c r="G87" s="150" t="s">
        <v>2323</v>
      </c>
      <c r="H87" s="150" t="s">
        <v>2324</v>
      </c>
      <c r="I87" s="150" t="s">
        <v>2325</v>
      </c>
      <c r="J87" s="150" t="s">
        <v>2326</v>
      </c>
      <c r="K87" s="150" t="s">
        <v>18</v>
      </c>
      <c r="L87" s="152" t="s">
        <v>2327</v>
      </c>
      <c r="M87" s="150" t="s">
        <v>2328</v>
      </c>
      <c r="N87" s="150" t="s">
        <v>2324</v>
      </c>
      <c r="O87" s="152" t="s">
        <v>2329</v>
      </c>
    </row>
    <row r="88" spans="1:15" ht="39" customHeight="1" x14ac:dyDescent="0.25">
      <c r="A88" s="150" t="str">
        <f>_xlfn.XLOOKUP(B88,'Service Categories'!B:B,'Service Categories'!A:A,"N/A",0,)</f>
        <v>Active</v>
      </c>
      <c r="B88" s="150" t="s">
        <v>2330</v>
      </c>
      <c r="C88" s="150"/>
      <c r="D88" s="150" t="s">
        <v>1702</v>
      </c>
      <c r="E88" s="150" t="s">
        <v>1702</v>
      </c>
      <c r="F88" s="151" t="s">
        <v>16</v>
      </c>
      <c r="G88" s="150" t="s">
        <v>2331</v>
      </c>
      <c r="H88" s="150" t="s">
        <v>2332</v>
      </c>
      <c r="I88" s="150" t="s">
        <v>2333</v>
      </c>
      <c r="J88" s="150" t="s">
        <v>2334</v>
      </c>
      <c r="K88" s="150" t="s">
        <v>1968</v>
      </c>
      <c r="L88" s="152" t="s">
        <v>2335</v>
      </c>
      <c r="M88" s="150" t="s">
        <v>2336</v>
      </c>
      <c r="N88" s="150" t="s">
        <v>2337</v>
      </c>
      <c r="O88" s="152" t="s">
        <v>2335</v>
      </c>
    </row>
    <row r="89" spans="1:15" ht="39" hidden="1" customHeight="1" x14ac:dyDescent="0.25">
      <c r="A89" s="150" t="str">
        <f>_xlfn.XLOOKUP(B89,'Service Categories'!B:B,'Service Categories'!A:A,"N/A",0,)</f>
        <v>Inactive</v>
      </c>
      <c r="B89" s="150" t="s">
        <v>2338</v>
      </c>
      <c r="C89" s="150"/>
      <c r="D89" s="150" t="s">
        <v>1702</v>
      </c>
      <c r="E89" s="150" t="s">
        <v>1686</v>
      </c>
      <c r="F89" s="151" t="s">
        <v>811</v>
      </c>
      <c r="G89" s="150" t="s">
        <v>2339</v>
      </c>
      <c r="H89" s="150" t="s">
        <v>2340</v>
      </c>
      <c r="I89" s="150" t="s">
        <v>2341</v>
      </c>
      <c r="J89" s="150" t="s">
        <v>2342</v>
      </c>
      <c r="K89" s="150" t="s">
        <v>2343</v>
      </c>
      <c r="L89" s="152" t="s">
        <v>2344</v>
      </c>
      <c r="M89" s="150" t="s">
        <v>2345</v>
      </c>
      <c r="N89" s="150" t="s">
        <v>2340</v>
      </c>
      <c r="O89" s="152" t="s">
        <v>2346</v>
      </c>
    </row>
    <row r="90" spans="1:15" ht="39" customHeight="1" x14ac:dyDescent="0.25">
      <c r="A90" s="150" t="str">
        <f>_xlfn.XLOOKUP(B90,'Service Categories'!B:B,'Service Categories'!A:A,"N/A",0,)</f>
        <v>Active</v>
      </c>
      <c r="B90" s="150" t="s">
        <v>557</v>
      </c>
      <c r="C90" s="150"/>
      <c r="D90" s="150" t="s">
        <v>1686</v>
      </c>
      <c r="E90" s="150" t="s">
        <v>1686</v>
      </c>
      <c r="F90" s="151" t="s">
        <v>2347</v>
      </c>
      <c r="G90" s="150" t="s">
        <v>2348</v>
      </c>
      <c r="H90" s="150" t="s">
        <v>2349</v>
      </c>
      <c r="I90" s="150" t="s">
        <v>2350</v>
      </c>
      <c r="J90" s="150" t="s">
        <v>2351</v>
      </c>
      <c r="K90" s="150" t="s">
        <v>2313</v>
      </c>
      <c r="L90" s="152" t="s">
        <v>2352</v>
      </c>
      <c r="M90" s="150" t="s">
        <v>2353</v>
      </c>
      <c r="N90" s="150" t="s">
        <v>2349</v>
      </c>
      <c r="O90" s="152" t="s">
        <v>2352</v>
      </c>
    </row>
    <row r="91" spans="1:15" ht="39" customHeight="1" x14ac:dyDescent="0.25">
      <c r="A91" s="150" t="str">
        <f>_xlfn.XLOOKUP(B91,'Service Categories'!B:B,'Service Categories'!A:A,"N/A",0,)</f>
        <v>Active</v>
      </c>
      <c r="B91" s="150" t="s">
        <v>2354</v>
      </c>
      <c r="C91" s="150"/>
      <c r="D91" s="150" t="s">
        <v>1702</v>
      </c>
      <c r="E91" s="150" t="s">
        <v>1702</v>
      </c>
      <c r="F91" s="151" t="s">
        <v>1020</v>
      </c>
      <c r="G91" s="150" t="s">
        <v>2355</v>
      </c>
      <c r="H91" s="150" t="s">
        <v>2356</v>
      </c>
      <c r="I91" s="150" t="s">
        <v>2357</v>
      </c>
      <c r="J91" s="150" t="s">
        <v>2358</v>
      </c>
      <c r="K91" s="150" t="s">
        <v>18</v>
      </c>
      <c r="L91" s="152" t="s">
        <v>2359</v>
      </c>
      <c r="M91" s="150" t="s">
        <v>2360</v>
      </c>
      <c r="N91" s="150" t="s">
        <v>2356</v>
      </c>
      <c r="O91" s="152" t="s">
        <v>2361</v>
      </c>
    </row>
    <row r="92" spans="1:15" ht="39" hidden="1" customHeight="1" x14ac:dyDescent="0.25">
      <c r="A92" s="150" t="str">
        <f>_xlfn.XLOOKUP(B92,'Service Categories'!B:B,'Service Categories'!A:A,"N/A",0,)</f>
        <v>Inactive</v>
      </c>
      <c r="B92" s="150" t="s">
        <v>2362</v>
      </c>
      <c r="C92" s="150"/>
      <c r="D92" s="150" t="s">
        <v>1702</v>
      </c>
      <c r="E92" s="150" t="s">
        <v>1686</v>
      </c>
      <c r="F92" s="151" t="s">
        <v>2362</v>
      </c>
      <c r="G92" s="150" t="s">
        <v>2363</v>
      </c>
      <c r="H92" s="150" t="s">
        <v>2364</v>
      </c>
      <c r="I92" s="150" t="s">
        <v>2365</v>
      </c>
      <c r="J92" s="150" t="s">
        <v>644</v>
      </c>
      <c r="K92" s="150" t="s">
        <v>21</v>
      </c>
      <c r="L92" s="152" t="s">
        <v>2366</v>
      </c>
      <c r="M92" s="150" t="s">
        <v>2367</v>
      </c>
      <c r="N92" s="150" t="s">
        <v>2368</v>
      </c>
      <c r="O92" s="152" t="s">
        <v>2369</v>
      </c>
    </row>
    <row r="93" spans="1:15" ht="39" customHeight="1" x14ac:dyDescent="0.25">
      <c r="A93" s="150" t="str">
        <f>_xlfn.XLOOKUP(B93,'Service Categories'!B:B,'Service Categories'!A:A,"N/A",0,)</f>
        <v>Active</v>
      </c>
      <c r="B93" s="150" t="s">
        <v>2370</v>
      </c>
      <c r="C93" s="150"/>
      <c r="D93" s="150" t="s">
        <v>1686</v>
      </c>
      <c r="E93" s="150" t="s">
        <v>1686</v>
      </c>
      <c r="F93" s="151" t="s">
        <v>2370</v>
      </c>
      <c r="G93" s="150" t="s">
        <v>2371</v>
      </c>
      <c r="H93" s="150" t="s">
        <v>2372</v>
      </c>
      <c r="I93" s="150" t="s">
        <v>2373</v>
      </c>
      <c r="J93" s="150" t="s">
        <v>2374</v>
      </c>
      <c r="K93" s="150" t="s">
        <v>2375</v>
      </c>
      <c r="L93" s="152" t="s">
        <v>2376</v>
      </c>
      <c r="M93" s="150" t="s">
        <v>2377</v>
      </c>
      <c r="N93" s="150" t="s">
        <v>2372</v>
      </c>
      <c r="O93" s="152" t="s">
        <v>2378</v>
      </c>
    </row>
    <row r="94" spans="1:15" ht="39" customHeight="1" x14ac:dyDescent="0.25">
      <c r="A94" s="150" t="str">
        <f>_xlfn.XLOOKUP(B94,'Service Categories'!B:B,'Service Categories'!A:A,"N/A",0,)</f>
        <v>Active</v>
      </c>
      <c r="B94" s="150" t="s">
        <v>2379</v>
      </c>
      <c r="C94" s="150"/>
      <c r="D94" s="150" t="s">
        <v>1686</v>
      </c>
      <c r="E94" s="150" t="s">
        <v>1686</v>
      </c>
      <c r="F94" s="151" t="s">
        <v>2379</v>
      </c>
      <c r="G94" s="150" t="s">
        <v>1964</v>
      </c>
      <c r="H94" s="150" t="s">
        <v>2380</v>
      </c>
      <c r="I94" s="150" t="s">
        <v>2381</v>
      </c>
      <c r="J94" s="150" t="s">
        <v>2382</v>
      </c>
      <c r="K94" s="150" t="s">
        <v>2383</v>
      </c>
      <c r="L94" s="152" t="s">
        <v>2384</v>
      </c>
      <c r="M94" s="150">
        <v>61899652922</v>
      </c>
      <c r="N94" s="150" t="s">
        <v>2380</v>
      </c>
      <c r="O94" s="152" t="s">
        <v>2384</v>
      </c>
    </row>
    <row r="95" spans="1:15" ht="39" hidden="1" customHeight="1" x14ac:dyDescent="0.25">
      <c r="A95" s="150" t="str">
        <f>_xlfn.XLOOKUP(B95,'Service Categories'!B:B,'Service Categories'!A:A,"N/A",0,)</f>
        <v>Inactive</v>
      </c>
      <c r="B95" s="150" t="s">
        <v>2385</v>
      </c>
      <c r="C95" s="150"/>
      <c r="D95" s="150" t="s">
        <v>1702</v>
      </c>
      <c r="E95" s="150" t="s">
        <v>1686</v>
      </c>
      <c r="F95" s="151" t="s">
        <v>242</v>
      </c>
      <c r="G95" s="150" t="s">
        <v>2386</v>
      </c>
      <c r="H95" s="150" t="s">
        <v>2387</v>
      </c>
      <c r="I95" s="150" t="s">
        <v>2388</v>
      </c>
      <c r="J95" s="150" t="s">
        <v>2389</v>
      </c>
      <c r="K95" s="150" t="s">
        <v>2390</v>
      </c>
      <c r="L95" s="152" t="s">
        <v>2391</v>
      </c>
      <c r="M95" s="150" t="s">
        <v>2392</v>
      </c>
      <c r="N95" s="150" t="s">
        <v>2387</v>
      </c>
      <c r="O95" s="152" t="s">
        <v>2393</v>
      </c>
    </row>
    <row r="96" spans="1:15" ht="39" customHeight="1" x14ac:dyDescent="0.25">
      <c r="A96" s="150" t="str">
        <f>_xlfn.XLOOKUP(B96,'Service Categories'!B:B,'Service Categories'!A:A,"N/A",0,)</f>
        <v>Active</v>
      </c>
      <c r="B96" s="150" t="s">
        <v>1351</v>
      </c>
      <c r="C96" s="150"/>
      <c r="D96" s="150" t="s">
        <v>1702</v>
      </c>
      <c r="E96" s="150" t="s">
        <v>1686</v>
      </c>
      <c r="F96" s="151" t="s">
        <v>1351</v>
      </c>
      <c r="G96" s="150" t="s">
        <v>2394</v>
      </c>
      <c r="H96" s="150" t="s">
        <v>2395</v>
      </c>
      <c r="I96" s="150" t="s">
        <v>2396</v>
      </c>
      <c r="J96" s="150" t="s">
        <v>2397</v>
      </c>
      <c r="K96" s="150" t="s">
        <v>18</v>
      </c>
      <c r="L96" s="152" t="s">
        <v>2398</v>
      </c>
      <c r="M96" s="150">
        <v>427382288</v>
      </c>
      <c r="N96" s="150" t="s">
        <v>2399</v>
      </c>
      <c r="O96" s="152" t="s">
        <v>2398</v>
      </c>
    </row>
    <row r="97" spans="1:15" ht="39" customHeight="1" x14ac:dyDescent="0.25">
      <c r="A97" s="150" t="str">
        <f>_xlfn.XLOOKUP(B97,'Service Categories'!B:B,'Service Categories'!A:A,"N/A",0,)</f>
        <v>Active</v>
      </c>
      <c r="B97" s="150" t="s">
        <v>2400</v>
      </c>
      <c r="C97" s="150"/>
      <c r="D97" s="150" t="s">
        <v>1686</v>
      </c>
      <c r="E97" s="150" t="s">
        <v>1686</v>
      </c>
      <c r="F97" s="151" t="s">
        <v>2401</v>
      </c>
      <c r="G97" s="150" t="s">
        <v>2402</v>
      </c>
      <c r="H97" s="150" t="s">
        <v>2403</v>
      </c>
      <c r="I97" s="150" t="s">
        <v>2404</v>
      </c>
      <c r="J97" s="150" t="s">
        <v>2405</v>
      </c>
      <c r="K97" s="150" t="s">
        <v>18</v>
      </c>
      <c r="L97" s="152" t="s">
        <v>2406</v>
      </c>
      <c r="M97" s="150">
        <v>92279313</v>
      </c>
      <c r="N97" s="150" t="s">
        <v>2407</v>
      </c>
      <c r="O97" s="152" t="s">
        <v>2406</v>
      </c>
    </row>
    <row r="98" spans="1:15" ht="39" customHeight="1" x14ac:dyDescent="0.25">
      <c r="A98" s="150" t="str">
        <f>_xlfn.XLOOKUP(B98,'Service Categories'!B:B,'Service Categories'!A:A,"N/A",0,)</f>
        <v>Active</v>
      </c>
      <c r="B98" s="150" t="s">
        <v>2408</v>
      </c>
      <c r="C98" s="150"/>
      <c r="D98" s="150" t="s">
        <v>1686</v>
      </c>
      <c r="E98" s="150" t="s">
        <v>1686</v>
      </c>
      <c r="F98" s="151" t="s">
        <v>493</v>
      </c>
      <c r="G98" s="150" t="s">
        <v>2409</v>
      </c>
      <c r="H98" s="150" t="s">
        <v>2410</v>
      </c>
      <c r="I98" s="150" t="s">
        <v>2411</v>
      </c>
      <c r="J98" s="150" t="s">
        <v>600</v>
      </c>
      <c r="K98" s="150" t="s">
        <v>18</v>
      </c>
      <c r="L98" s="152" t="s">
        <v>2412</v>
      </c>
      <c r="M98" s="150" t="s">
        <v>2413</v>
      </c>
      <c r="N98" s="150" t="s">
        <v>2414</v>
      </c>
      <c r="O98" s="152" t="s">
        <v>2412</v>
      </c>
    </row>
    <row r="99" spans="1:15" ht="39" hidden="1" customHeight="1" x14ac:dyDescent="0.25">
      <c r="A99" s="150" t="str">
        <f>_xlfn.XLOOKUP(B99,'Service Categories'!B:B,'Service Categories'!A:A,"N/A",0,)</f>
        <v>Inactive</v>
      </c>
      <c r="B99" s="150" t="s">
        <v>285</v>
      </c>
      <c r="C99" s="150"/>
      <c r="D99" s="150" t="s">
        <v>1686</v>
      </c>
      <c r="E99" s="150" t="s">
        <v>1686</v>
      </c>
      <c r="F99" s="151" t="s">
        <v>2415</v>
      </c>
      <c r="G99" s="150" t="s">
        <v>2416</v>
      </c>
      <c r="H99" s="150" t="s">
        <v>2417</v>
      </c>
      <c r="I99" s="150" t="s">
        <v>2418</v>
      </c>
      <c r="J99" s="150" t="s">
        <v>2419</v>
      </c>
      <c r="K99" s="150" t="s">
        <v>1731</v>
      </c>
      <c r="L99" s="152" t="s">
        <v>2420</v>
      </c>
      <c r="M99" s="150" t="s">
        <v>2421</v>
      </c>
      <c r="N99" s="150" t="s">
        <v>2422</v>
      </c>
      <c r="O99" s="152" t="s">
        <v>2423</v>
      </c>
    </row>
    <row r="100" spans="1:15" ht="39" hidden="1" customHeight="1" x14ac:dyDescent="0.25">
      <c r="A100" s="150" t="str">
        <f>_xlfn.XLOOKUP(B100,'Service Categories'!B:B,'Service Categories'!A:A,"N/A",0,)</f>
        <v>Inactive</v>
      </c>
      <c r="B100" s="150" t="s">
        <v>494</v>
      </c>
      <c r="C100" s="150"/>
      <c r="D100" s="150" t="s">
        <v>1686</v>
      </c>
      <c r="E100" s="150" t="s">
        <v>1686</v>
      </c>
      <c r="F100" s="151" t="s">
        <v>494</v>
      </c>
      <c r="G100" s="150" t="s">
        <v>2424</v>
      </c>
      <c r="H100" s="150" t="s">
        <v>2425</v>
      </c>
      <c r="I100" s="150" t="s">
        <v>2426</v>
      </c>
      <c r="J100" s="150" t="s">
        <v>2427</v>
      </c>
      <c r="K100" s="150" t="s">
        <v>18</v>
      </c>
      <c r="L100" s="152" t="s">
        <v>2428</v>
      </c>
      <c r="M100" s="150" t="s">
        <v>2429</v>
      </c>
      <c r="N100" s="150" t="s">
        <v>2425</v>
      </c>
      <c r="O100" s="152" t="s">
        <v>2430</v>
      </c>
    </row>
    <row r="101" spans="1:15" ht="39" customHeight="1" x14ac:dyDescent="0.25">
      <c r="A101" s="150" t="str">
        <f>_xlfn.XLOOKUP(B101,'Service Categories'!B:B,'Service Categories'!A:A,"N/A",0,)</f>
        <v>Active</v>
      </c>
      <c r="B101" s="150" t="s">
        <v>1599</v>
      </c>
      <c r="C101" s="150"/>
      <c r="D101" s="150" t="s">
        <v>1702</v>
      </c>
      <c r="E101" s="150" t="s">
        <v>1686</v>
      </c>
      <c r="F101" s="151" t="s">
        <v>1599</v>
      </c>
      <c r="G101" s="150" t="s">
        <v>2431</v>
      </c>
      <c r="H101" s="150" t="s">
        <v>2432</v>
      </c>
      <c r="I101" s="150" t="s">
        <v>2433</v>
      </c>
      <c r="J101" s="150" t="s">
        <v>2434</v>
      </c>
      <c r="K101" s="150" t="s">
        <v>2435</v>
      </c>
      <c r="L101" s="152" t="s">
        <v>2436</v>
      </c>
      <c r="M101" s="150" t="s">
        <v>2437</v>
      </c>
      <c r="N101" s="150" t="s">
        <v>2432</v>
      </c>
      <c r="O101" s="152" t="s">
        <v>2438</v>
      </c>
    </row>
    <row r="102" spans="1:15" ht="39" customHeight="1" x14ac:dyDescent="0.25">
      <c r="A102" s="150" t="str">
        <f>_xlfn.XLOOKUP(B102,'Service Categories'!B:B,'Service Categories'!A:A,"N/A",0,)</f>
        <v>Active</v>
      </c>
      <c r="B102" s="150" t="s">
        <v>1229</v>
      </c>
      <c r="C102" s="150"/>
      <c r="D102" s="150" t="s">
        <v>1702</v>
      </c>
      <c r="E102" s="150" t="s">
        <v>1686</v>
      </c>
      <c r="F102" s="151" t="s">
        <v>1229</v>
      </c>
      <c r="G102" s="150" t="s">
        <v>2439</v>
      </c>
      <c r="H102" s="150" t="s">
        <v>2440</v>
      </c>
      <c r="I102" s="150" t="s">
        <v>2441</v>
      </c>
      <c r="J102" s="150" t="s">
        <v>2442</v>
      </c>
      <c r="K102" s="150" t="s">
        <v>2443</v>
      </c>
      <c r="L102" s="152" t="s">
        <v>2444</v>
      </c>
      <c r="M102" s="150" t="s">
        <v>2445</v>
      </c>
      <c r="N102" s="150" t="s">
        <v>2446</v>
      </c>
      <c r="O102" s="152" t="s">
        <v>2444</v>
      </c>
    </row>
    <row r="103" spans="1:15" ht="39" customHeight="1" x14ac:dyDescent="0.25">
      <c r="A103" s="150" t="str">
        <f>_xlfn.XLOOKUP(B103,'Service Categories'!B:B,'Service Categories'!A:A,"N/A",0,)</f>
        <v>Active</v>
      </c>
      <c r="B103" s="150" t="s">
        <v>558</v>
      </c>
      <c r="C103" s="150"/>
      <c r="D103" s="150" t="s">
        <v>1686</v>
      </c>
      <c r="E103" s="150" t="s">
        <v>1686</v>
      </c>
      <c r="F103" s="151" t="s">
        <v>558</v>
      </c>
      <c r="G103" s="150" t="s">
        <v>2447</v>
      </c>
      <c r="H103" s="150" t="s">
        <v>2448</v>
      </c>
      <c r="I103" s="150" t="s">
        <v>2449</v>
      </c>
      <c r="J103" s="150" t="s">
        <v>2450</v>
      </c>
      <c r="K103" s="150" t="s">
        <v>18</v>
      </c>
      <c r="L103" s="152" t="s">
        <v>2451</v>
      </c>
      <c r="M103" s="150" t="s">
        <v>2452</v>
      </c>
      <c r="N103" s="150" t="s">
        <v>2448</v>
      </c>
      <c r="O103" s="152" t="s">
        <v>2451</v>
      </c>
    </row>
    <row r="104" spans="1:15" ht="39" customHeight="1" x14ac:dyDescent="0.25">
      <c r="A104" s="150" t="str">
        <f>_xlfn.XLOOKUP(B104,'Service Categories'!B:B,'Service Categories'!A:A,"N/A",0,)</f>
        <v>Active</v>
      </c>
      <c r="B104" s="150" t="s">
        <v>1258</v>
      </c>
      <c r="C104" s="150"/>
      <c r="D104" s="150" t="s">
        <v>1686</v>
      </c>
      <c r="E104" s="150" t="s">
        <v>1686</v>
      </c>
      <c r="F104" s="151" t="s">
        <v>2453</v>
      </c>
      <c r="G104" s="150" t="s">
        <v>2454</v>
      </c>
      <c r="H104" s="150" t="s">
        <v>2455</v>
      </c>
      <c r="I104" s="150" t="s">
        <v>2456</v>
      </c>
      <c r="J104" s="150" t="s">
        <v>2457</v>
      </c>
      <c r="K104" s="150" t="s">
        <v>1731</v>
      </c>
      <c r="L104" s="152" t="s">
        <v>2458</v>
      </c>
      <c r="M104" s="150" t="s">
        <v>2459</v>
      </c>
      <c r="N104" s="150" t="s">
        <v>2455</v>
      </c>
      <c r="O104" s="152" t="s">
        <v>2460</v>
      </c>
    </row>
    <row r="105" spans="1:15" ht="39" customHeight="1" x14ac:dyDescent="0.25">
      <c r="A105" s="150" t="str">
        <f>_xlfn.XLOOKUP(B105,'Service Categories'!B:B,'Service Categories'!A:A,"N/A",0,)</f>
        <v>Active</v>
      </c>
      <c r="B105" s="150" t="s">
        <v>1561</v>
      </c>
      <c r="C105" s="150"/>
      <c r="D105" s="150" t="s">
        <v>1686</v>
      </c>
      <c r="E105" s="150" t="s">
        <v>1686</v>
      </c>
      <c r="F105" s="151" t="s">
        <v>2461</v>
      </c>
      <c r="G105" s="150" t="s">
        <v>2462</v>
      </c>
      <c r="H105" s="150" t="s">
        <v>2463</v>
      </c>
      <c r="I105" s="150" t="s">
        <v>2464</v>
      </c>
      <c r="J105" s="150" t="s">
        <v>1564</v>
      </c>
      <c r="K105" s="150" t="s">
        <v>2465</v>
      </c>
      <c r="L105" s="152" t="s">
        <v>2466</v>
      </c>
      <c r="M105" s="150" t="s">
        <v>2467</v>
      </c>
      <c r="N105" s="150" t="s">
        <v>2468</v>
      </c>
      <c r="O105" s="152" t="s">
        <v>2466</v>
      </c>
    </row>
    <row r="106" spans="1:15" ht="39" hidden="1" customHeight="1" x14ac:dyDescent="0.25">
      <c r="A106" s="150" t="str">
        <f>_xlfn.XLOOKUP(B106,'Service Categories'!B:B,'Service Categories'!A:A,"N/A",0,)</f>
        <v>Inactive</v>
      </c>
      <c r="B106" s="150" t="s">
        <v>300</v>
      </c>
      <c r="C106" s="150"/>
      <c r="D106" s="150" t="s">
        <v>1702</v>
      </c>
      <c r="E106" s="150" t="s">
        <v>1686</v>
      </c>
      <c r="F106" s="151" t="s">
        <v>300</v>
      </c>
      <c r="G106" s="150" t="s">
        <v>2469</v>
      </c>
      <c r="H106" s="150" t="s">
        <v>2470</v>
      </c>
      <c r="I106" s="150" t="s">
        <v>2471</v>
      </c>
      <c r="J106" s="150" t="s">
        <v>307</v>
      </c>
      <c r="K106" s="150" t="s">
        <v>2472</v>
      </c>
      <c r="L106" s="152" t="s">
        <v>2473</v>
      </c>
      <c r="M106" s="150" t="s">
        <v>2474</v>
      </c>
      <c r="N106" s="150" t="s">
        <v>2470</v>
      </c>
      <c r="O106" s="152" t="s">
        <v>2473</v>
      </c>
    </row>
    <row r="107" spans="1:15" ht="39" customHeight="1" x14ac:dyDescent="0.25">
      <c r="A107" s="150" t="str">
        <f>_xlfn.XLOOKUP(B107,'Service Categories'!B:B,'Service Categories'!A:A,"N/A",0,)</f>
        <v>Active</v>
      </c>
      <c r="B107" s="150" t="s">
        <v>1602</v>
      </c>
      <c r="C107" s="150"/>
      <c r="D107" s="150" t="s">
        <v>1686</v>
      </c>
      <c r="E107" s="150" t="s">
        <v>1686</v>
      </c>
      <c r="F107" s="151" t="s">
        <v>2475</v>
      </c>
      <c r="G107" s="150" t="s">
        <v>1964</v>
      </c>
      <c r="H107" s="150" t="s">
        <v>2476</v>
      </c>
      <c r="I107" s="150" t="s">
        <v>2477</v>
      </c>
      <c r="J107" s="150" t="s">
        <v>2478</v>
      </c>
      <c r="K107" s="150" t="s">
        <v>2479</v>
      </c>
      <c r="L107" s="152" t="s">
        <v>2480</v>
      </c>
      <c r="M107" s="150" t="s">
        <v>2481</v>
      </c>
      <c r="N107" s="150" t="s">
        <v>2476</v>
      </c>
      <c r="O107" s="152" t="s">
        <v>2480</v>
      </c>
    </row>
    <row r="108" spans="1:15" ht="39" customHeight="1" x14ac:dyDescent="0.25">
      <c r="A108" s="150" t="str">
        <f>_xlfn.XLOOKUP(B108,'Service Categories'!B:B,'Service Categories'!A:A,"N/A",0,)</f>
        <v>Active</v>
      </c>
      <c r="B108" s="150" t="s">
        <v>2482</v>
      </c>
      <c r="C108" s="150"/>
      <c r="D108" s="150" t="s">
        <v>1686</v>
      </c>
      <c r="E108" s="150" t="s">
        <v>1686</v>
      </c>
      <c r="F108" s="151" t="s">
        <v>1618</v>
      </c>
      <c r="G108" s="150">
        <v>149885165</v>
      </c>
      <c r="H108" s="150" t="s">
        <v>2483</v>
      </c>
      <c r="I108" s="150">
        <v>21149885165</v>
      </c>
      <c r="J108" s="150" t="s">
        <v>2484</v>
      </c>
      <c r="K108" s="150" t="s">
        <v>2485</v>
      </c>
      <c r="L108" s="152" t="s">
        <v>2486</v>
      </c>
      <c r="M108" s="150" t="s">
        <v>2487</v>
      </c>
      <c r="N108" s="150" t="s">
        <v>2488</v>
      </c>
      <c r="O108" s="152" t="s">
        <v>2486</v>
      </c>
    </row>
    <row r="109" spans="1:15" ht="39" hidden="1" customHeight="1" x14ac:dyDescent="0.25">
      <c r="A109" s="150" t="str">
        <f>_xlfn.XLOOKUP(B109,'Service Categories'!B:B,'Service Categories'!A:A,"N/A",0,)</f>
        <v>Inactive</v>
      </c>
      <c r="B109" s="150" t="s">
        <v>2489</v>
      </c>
      <c r="C109" s="150"/>
      <c r="D109" s="150" t="s">
        <v>1702</v>
      </c>
      <c r="E109" s="150" t="s">
        <v>1686</v>
      </c>
      <c r="F109" s="151" t="s">
        <v>1311</v>
      </c>
      <c r="G109" s="150" t="s">
        <v>2490</v>
      </c>
      <c r="H109" s="150" t="s">
        <v>2491</v>
      </c>
      <c r="I109" s="150" t="s">
        <v>2492</v>
      </c>
      <c r="J109" s="150" t="s">
        <v>2493</v>
      </c>
      <c r="K109" s="150" t="s">
        <v>18</v>
      </c>
      <c r="L109" s="152" t="s">
        <v>2494</v>
      </c>
      <c r="M109" s="150" t="s">
        <v>2495</v>
      </c>
      <c r="N109" s="150" t="s">
        <v>2496</v>
      </c>
      <c r="O109" s="152" t="s">
        <v>2494</v>
      </c>
    </row>
    <row r="110" spans="1:15" ht="39" hidden="1" customHeight="1" x14ac:dyDescent="0.25">
      <c r="A110" s="150" t="str">
        <f>_xlfn.XLOOKUP(B110,'Service Categories'!B:B,'Service Categories'!A:A,"N/A",0,)</f>
        <v>Inactive</v>
      </c>
      <c r="B110" s="150" t="s">
        <v>2497</v>
      </c>
      <c r="C110" s="150"/>
      <c r="D110" s="150" t="s">
        <v>1702</v>
      </c>
      <c r="E110" s="150" t="s">
        <v>1686</v>
      </c>
      <c r="F110" s="151" t="s">
        <v>1144</v>
      </c>
      <c r="G110" s="150" t="s">
        <v>2498</v>
      </c>
      <c r="H110" s="150" t="s">
        <v>2499</v>
      </c>
      <c r="I110" s="150" t="s">
        <v>2500</v>
      </c>
      <c r="J110" s="150" t="s">
        <v>2501</v>
      </c>
      <c r="K110" s="150" t="s">
        <v>2502</v>
      </c>
      <c r="L110" s="152" t="s">
        <v>2503</v>
      </c>
      <c r="M110" s="150">
        <v>892111111</v>
      </c>
      <c r="N110" s="150" t="s">
        <v>2504</v>
      </c>
      <c r="O110" s="152" t="s">
        <v>2505</v>
      </c>
    </row>
    <row r="111" spans="1:15" ht="39" customHeight="1" x14ac:dyDescent="0.25">
      <c r="A111" s="150" t="str">
        <f>_xlfn.XLOOKUP(B111,'Service Categories'!B:B,'Service Categories'!A:A,"N/A",0,)</f>
        <v>Active</v>
      </c>
      <c r="B111" s="150" t="s">
        <v>280</v>
      </c>
      <c r="C111" s="150"/>
      <c r="D111" s="150" t="s">
        <v>1702</v>
      </c>
      <c r="E111" s="150" t="s">
        <v>1686</v>
      </c>
      <c r="F111" s="151" t="s">
        <v>2506</v>
      </c>
      <c r="G111" s="150">
        <v>624730623</v>
      </c>
      <c r="H111" s="150" t="s">
        <v>2507</v>
      </c>
      <c r="I111" s="150" t="s">
        <v>2508</v>
      </c>
      <c r="J111" s="150" t="s">
        <v>2509</v>
      </c>
      <c r="K111" s="150" t="s">
        <v>18</v>
      </c>
      <c r="L111" s="152" t="s">
        <v>2510</v>
      </c>
      <c r="M111" s="150" t="s">
        <v>2511</v>
      </c>
      <c r="N111" s="150" t="s">
        <v>2512</v>
      </c>
      <c r="O111" s="152" t="s">
        <v>2513</v>
      </c>
    </row>
    <row r="112" spans="1:15" ht="39" customHeight="1" x14ac:dyDescent="0.25">
      <c r="A112" s="150" t="str">
        <f>_xlfn.XLOOKUP(B112,'Service Categories'!B:B,'Service Categories'!A:A,"N/A",0,)</f>
        <v>Active</v>
      </c>
      <c r="B112" s="150" t="s">
        <v>2514</v>
      </c>
      <c r="C112" s="150"/>
      <c r="D112" s="150" t="s">
        <v>1686</v>
      </c>
      <c r="E112" s="150" t="s">
        <v>1686</v>
      </c>
      <c r="F112" s="151" t="s">
        <v>2514</v>
      </c>
      <c r="G112" s="150" t="s">
        <v>2515</v>
      </c>
      <c r="H112" s="150" t="s">
        <v>2516</v>
      </c>
      <c r="I112" s="150" t="s">
        <v>2517</v>
      </c>
      <c r="J112" s="150" t="s">
        <v>2518</v>
      </c>
      <c r="K112" s="150" t="s">
        <v>1731</v>
      </c>
      <c r="L112" s="152" t="s">
        <v>2519</v>
      </c>
      <c r="M112" s="150" t="s">
        <v>2520</v>
      </c>
      <c r="N112" s="150" t="s">
        <v>2521</v>
      </c>
      <c r="O112" s="152" t="s">
        <v>2519</v>
      </c>
    </row>
    <row r="113" spans="1:15" ht="39" customHeight="1" x14ac:dyDescent="0.25">
      <c r="A113" s="150" t="str">
        <f>_xlfn.XLOOKUP(B113,'Service Categories'!B:B,'Service Categories'!A:A,"N/A",0,)</f>
        <v>Active</v>
      </c>
      <c r="B113" s="150" t="s">
        <v>2522</v>
      </c>
      <c r="C113" s="150"/>
      <c r="D113" s="150" t="s">
        <v>1702</v>
      </c>
      <c r="E113" s="150" t="s">
        <v>1686</v>
      </c>
      <c r="F113" s="151" t="s">
        <v>2523</v>
      </c>
      <c r="G113" s="150" t="s">
        <v>2524</v>
      </c>
      <c r="H113" s="150" t="s">
        <v>2525</v>
      </c>
      <c r="I113" s="150" t="s">
        <v>2526</v>
      </c>
      <c r="J113" s="150" t="s">
        <v>2527</v>
      </c>
      <c r="K113" s="150" t="s">
        <v>18</v>
      </c>
      <c r="L113" s="152" t="s">
        <v>2528</v>
      </c>
      <c r="M113" s="150" t="s">
        <v>2529</v>
      </c>
      <c r="N113" s="150" t="s">
        <v>2530</v>
      </c>
      <c r="O113" s="152" t="s">
        <v>2531</v>
      </c>
    </row>
    <row r="114" spans="1:15" ht="39" customHeight="1" x14ac:dyDescent="0.25">
      <c r="A114" s="150" t="str">
        <f>_xlfn.XLOOKUP(B114,'Service Categories'!B:B,'Service Categories'!A:A,"N/A",0,)</f>
        <v>Active</v>
      </c>
      <c r="B114" s="150" t="s">
        <v>846</v>
      </c>
      <c r="C114" s="150"/>
      <c r="D114" s="150" t="s">
        <v>1686</v>
      </c>
      <c r="E114" s="150" t="s">
        <v>1686</v>
      </c>
      <c r="F114" s="151" t="s">
        <v>2532</v>
      </c>
      <c r="G114" s="150" t="s">
        <v>1964</v>
      </c>
      <c r="H114" s="150" t="s">
        <v>2533</v>
      </c>
      <c r="I114" s="150" t="s">
        <v>2534</v>
      </c>
      <c r="J114" s="150" t="s">
        <v>2535</v>
      </c>
      <c r="K114" s="150" t="s">
        <v>18</v>
      </c>
      <c r="L114" s="152" t="s">
        <v>2536</v>
      </c>
      <c r="M114" s="150" t="s">
        <v>2537</v>
      </c>
      <c r="N114" s="150" t="s">
        <v>2538</v>
      </c>
      <c r="O114" s="152" t="s">
        <v>2539</v>
      </c>
    </row>
    <row r="115" spans="1:15" ht="39" hidden="1" customHeight="1" x14ac:dyDescent="0.25">
      <c r="A115" s="150" t="str">
        <f>_xlfn.XLOOKUP(B115,'Service Categories'!B:B,'Service Categories'!A:A,"N/A",0,)</f>
        <v>Inactive</v>
      </c>
      <c r="B115" s="150" t="s">
        <v>1236</v>
      </c>
      <c r="C115" s="150"/>
      <c r="D115" s="150" t="s">
        <v>1702</v>
      </c>
      <c r="E115" s="150" t="s">
        <v>1686</v>
      </c>
      <c r="F115" s="151" t="s">
        <v>1236</v>
      </c>
      <c r="G115" s="150" t="s">
        <v>2540</v>
      </c>
      <c r="H115" s="150" t="s">
        <v>2541</v>
      </c>
      <c r="I115" s="150" t="s">
        <v>2542</v>
      </c>
      <c r="J115" s="150" t="s">
        <v>2543</v>
      </c>
      <c r="K115" s="150" t="s">
        <v>18</v>
      </c>
      <c r="L115" s="152" t="s">
        <v>2544</v>
      </c>
      <c r="M115" s="150" t="s">
        <v>2545</v>
      </c>
      <c r="N115" s="150" t="s">
        <v>2546</v>
      </c>
      <c r="O115" s="152" t="s">
        <v>2544</v>
      </c>
    </row>
    <row r="116" spans="1:15" ht="39" hidden="1" customHeight="1" x14ac:dyDescent="0.25">
      <c r="A116" s="150" t="str">
        <f>_xlfn.XLOOKUP(B116,'Service Categories'!B:B,'Service Categories'!A:A,"N/A",0,)</f>
        <v>Inactive</v>
      </c>
      <c r="B116" s="150" t="s">
        <v>424</v>
      </c>
      <c r="C116" s="150"/>
      <c r="D116" s="150" t="s">
        <v>1702</v>
      </c>
      <c r="E116" s="150" t="s">
        <v>1686</v>
      </c>
      <c r="F116" s="151" t="s">
        <v>424</v>
      </c>
      <c r="G116" s="150" t="s">
        <v>2547</v>
      </c>
      <c r="H116" s="150" t="s">
        <v>2548</v>
      </c>
      <c r="I116" s="150" t="s">
        <v>1964</v>
      </c>
      <c r="J116" s="150" t="s">
        <v>2549</v>
      </c>
      <c r="K116" s="150" t="s">
        <v>2550</v>
      </c>
      <c r="L116" s="152" t="s">
        <v>2551</v>
      </c>
      <c r="M116" s="150">
        <v>411984339</v>
      </c>
      <c r="N116" s="150" t="s">
        <v>2552</v>
      </c>
      <c r="O116" s="152" t="s">
        <v>2551</v>
      </c>
    </row>
    <row r="117" spans="1:15" ht="39" customHeight="1" x14ac:dyDescent="0.25">
      <c r="A117" s="150" t="str">
        <f>_xlfn.XLOOKUP(B117,'Service Categories'!B:B,'Service Categories'!A:A,"N/A",0,)</f>
        <v>Active</v>
      </c>
      <c r="B117" s="150" t="s">
        <v>1266</v>
      </c>
      <c r="C117" s="150"/>
      <c r="D117" s="150"/>
      <c r="E117" s="150"/>
      <c r="F117" s="151" t="s">
        <v>2553</v>
      </c>
      <c r="G117" s="150" t="s">
        <v>2554</v>
      </c>
      <c r="H117" s="150" t="s">
        <v>2555</v>
      </c>
      <c r="I117" s="150" t="s">
        <v>2556</v>
      </c>
      <c r="J117" s="150" t="s">
        <v>2557</v>
      </c>
      <c r="K117" s="150" t="s">
        <v>18</v>
      </c>
      <c r="L117" s="152" t="s">
        <v>2558</v>
      </c>
      <c r="M117" s="150" t="s">
        <v>2559</v>
      </c>
      <c r="N117" s="150" t="s">
        <v>2555</v>
      </c>
      <c r="O117" s="152" t="s">
        <v>2560</v>
      </c>
    </row>
    <row r="118" spans="1:15" ht="39" customHeight="1" x14ac:dyDescent="0.25">
      <c r="A118" s="150" t="str">
        <f>_xlfn.XLOOKUP(B118,'Service Categories'!B:B,'Service Categories'!A:A,"N/A",0,)</f>
        <v>Active</v>
      </c>
      <c r="B118" s="150" t="s">
        <v>2561</v>
      </c>
      <c r="C118" s="150"/>
      <c r="D118" s="150" t="s">
        <v>1686</v>
      </c>
      <c r="E118" s="150" t="s">
        <v>1686</v>
      </c>
      <c r="F118" s="151" t="s">
        <v>2562</v>
      </c>
      <c r="G118" s="150" t="s">
        <v>1964</v>
      </c>
      <c r="H118" s="150" t="s">
        <v>2563</v>
      </c>
      <c r="I118" s="150" t="s">
        <v>2564</v>
      </c>
      <c r="J118" s="150" t="s">
        <v>2565</v>
      </c>
      <c r="K118" s="150" t="s">
        <v>18</v>
      </c>
      <c r="L118" s="152" t="s">
        <v>2566</v>
      </c>
      <c r="M118" s="150" t="s">
        <v>2567</v>
      </c>
      <c r="N118" s="150" t="s">
        <v>2563</v>
      </c>
      <c r="O118" s="152" t="s">
        <v>2568</v>
      </c>
    </row>
    <row r="119" spans="1:15" ht="39" hidden="1" customHeight="1" x14ac:dyDescent="0.25">
      <c r="A119" s="150" t="str">
        <f>_xlfn.XLOOKUP(B119,'Service Categories'!B:B,'Service Categories'!A:A,"N/A",0,)</f>
        <v>Inactive</v>
      </c>
      <c r="B119" s="150" t="s">
        <v>2569</v>
      </c>
      <c r="C119" s="150"/>
      <c r="D119" s="150" t="s">
        <v>1686</v>
      </c>
      <c r="E119" s="150" t="s">
        <v>1686</v>
      </c>
      <c r="F119" s="151" t="s">
        <v>2569</v>
      </c>
      <c r="G119" s="150">
        <v>608868444</v>
      </c>
      <c r="H119" s="150" t="s">
        <v>2570</v>
      </c>
      <c r="I119" s="150">
        <v>24608868444</v>
      </c>
      <c r="J119" s="150" t="s">
        <v>2571</v>
      </c>
      <c r="K119" s="150" t="s">
        <v>18</v>
      </c>
      <c r="L119" s="152" t="s">
        <v>2572</v>
      </c>
      <c r="M119" s="150">
        <v>892202000</v>
      </c>
      <c r="N119" s="150" t="s">
        <v>2573</v>
      </c>
      <c r="O119" s="152" t="s">
        <v>2572</v>
      </c>
    </row>
    <row r="120" spans="1:15" ht="39" hidden="1" customHeight="1" x14ac:dyDescent="0.25">
      <c r="A120" s="150" t="str">
        <f>_xlfn.XLOOKUP(B120,'Service Categories'!B:B,'Service Categories'!A:A,"N/A",0,)</f>
        <v>Inactive</v>
      </c>
      <c r="B120" s="150" t="s">
        <v>1620</v>
      </c>
      <c r="C120" s="150"/>
      <c r="D120" s="150" t="s">
        <v>1702</v>
      </c>
      <c r="E120" s="150" t="s">
        <v>1686</v>
      </c>
      <c r="F120" s="151" t="s">
        <v>2574</v>
      </c>
      <c r="G120" s="150" t="s">
        <v>2575</v>
      </c>
      <c r="H120" s="150" t="s">
        <v>2576</v>
      </c>
      <c r="I120" s="150" t="s">
        <v>2577</v>
      </c>
      <c r="J120" s="150" t="s">
        <v>2578</v>
      </c>
      <c r="K120" s="150" t="s">
        <v>2579</v>
      </c>
      <c r="L120" s="152" t="s">
        <v>2580</v>
      </c>
      <c r="M120" s="150">
        <v>61894225900</v>
      </c>
      <c r="N120" s="150" t="s">
        <v>2581</v>
      </c>
      <c r="O120" s="152" t="s">
        <v>2582</v>
      </c>
    </row>
    <row r="121" spans="1:15" ht="39" hidden="1" customHeight="1" x14ac:dyDescent="0.25">
      <c r="A121" s="150" t="str">
        <f>_xlfn.XLOOKUP(B121,'Service Categories'!B:B,'Service Categories'!A:A,"N/A",0,)</f>
        <v>Inactive</v>
      </c>
      <c r="B121" s="150" t="s">
        <v>427</v>
      </c>
      <c r="C121" s="150"/>
      <c r="D121" s="150" t="s">
        <v>1686</v>
      </c>
      <c r="E121" s="150" t="s">
        <v>1686</v>
      </c>
      <c r="F121" s="151" t="s">
        <v>427</v>
      </c>
      <c r="G121" s="150" t="s">
        <v>2583</v>
      </c>
      <c r="H121" s="150" t="s">
        <v>2584</v>
      </c>
      <c r="I121" s="150" t="s">
        <v>2585</v>
      </c>
      <c r="J121" s="150" t="s">
        <v>2586</v>
      </c>
      <c r="K121" s="150" t="s">
        <v>2587</v>
      </c>
      <c r="L121" s="152" t="s">
        <v>2588</v>
      </c>
      <c r="M121" s="150" t="s">
        <v>2589</v>
      </c>
      <c r="N121" s="150" t="s">
        <v>2590</v>
      </c>
      <c r="O121" s="152" t="s">
        <v>2588</v>
      </c>
    </row>
    <row r="122" spans="1:15" ht="39" hidden="1" customHeight="1" x14ac:dyDescent="0.25">
      <c r="A122" s="150" t="str">
        <f>_xlfn.XLOOKUP(B122,'Service Categories'!B:B,'Service Categories'!A:A,"N/A",0,)</f>
        <v>Inactive</v>
      </c>
      <c r="B122" s="150" t="s">
        <v>2591</v>
      </c>
      <c r="C122" s="150"/>
      <c r="D122" s="150" t="s">
        <v>1686</v>
      </c>
      <c r="E122" s="150" t="s">
        <v>1686</v>
      </c>
      <c r="F122" s="151" t="s">
        <v>68</v>
      </c>
      <c r="G122" s="150" t="s">
        <v>2592</v>
      </c>
      <c r="H122" s="150" t="s">
        <v>2593</v>
      </c>
      <c r="I122" s="150" t="s">
        <v>2594</v>
      </c>
      <c r="J122" s="150" t="s">
        <v>2595</v>
      </c>
      <c r="K122" s="150" t="s">
        <v>2596</v>
      </c>
      <c r="L122" s="152" t="s">
        <v>2597</v>
      </c>
      <c r="M122" s="150" t="s">
        <v>2598</v>
      </c>
      <c r="N122" s="150" t="s">
        <v>2599</v>
      </c>
      <c r="O122" s="152" t="s">
        <v>2597</v>
      </c>
    </row>
    <row r="123" spans="1:15" ht="39" customHeight="1" x14ac:dyDescent="0.25">
      <c r="A123" s="150" t="str">
        <f>_xlfn.XLOOKUP(B123,'Service Categories'!B:B,'Service Categories'!A:A,"N/A",0,)</f>
        <v>Active</v>
      </c>
      <c r="B123" s="150" t="s">
        <v>2600</v>
      </c>
      <c r="C123" s="150"/>
      <c r="D123" s="150" t="s">
        <v>1702</v>
      </c>
      <c r="E123" s="150" t="s">
        <v>1686</v>
      </c>
      <c r="F123" s="151" t="s">
        <v>2601</v>
      </c>
      <c r="G123" s="150" t="s">
        <v>1964</v>
      </c>
      <c r="H123" s="150" t="s">
        <v>2602</v>
      </c>
      <c r="I123" s="150" t="s">
        <v>2603</v>
      </c>
      <c r="J123" s="150" t="s">
        <v>2604</v>
      </c>
      <c r="K123" s="150" t="s">
        <v>1731</v>
      </c>
      <c r="L123" s="152" t="s">
        <v>2605</v>
      </c>
      <c r="M123" s="150" t="s">
        <v>2606</v>
      </c>
      <c r="N123" s="150" t="s">
        <v>2607</v>
      </c>
      <c r="O123" s="152" t="s">
        <v>2608</v>
      </c>
    </row>
    <row r="124" spans="1:15" ht="39" customHeight="1" x14ac:dyDescent="0.25">
      <c r="A124" s="150" t="str">
        <f>_xlfn.XLOOKUP(B124,'Service Categories'!B:B,'Service Categories'!A:A,"N/A",0,)</f>
        <v>Active</v>
      </c>
      <c r="B124" s="150" t="s">
        <v>661</v>
      </c>
      <c r="C124" s="150"/>
      <c r="D124" s="150" t="s">
        <v>1702</v>
      </c>
      <c r="E124" s="150" t="s">
        <v>1686</v>
      </c>
      <c r="F124" s="151" t="s">
        <v>2609</v>
      </c>
      <c r="G124" s="150" t="s">
        <v>2610</v>
      </c>
      <c r="H124" s="150" t="s">
        <v>2611</v>
      </c>
      <c r="I124" s="150" t="s">
        <v>2612</v>
      </c>
      <c r="J124" s="150" t="s">
        <v>2613</v>
      </c>
      <c r="K124" s="150" t="s">
        <v>2614</v>
      </c>
      <c r="L124" s="152" t="s">
        <v>2615</v>
      </c>
      <c r="M124" s="150" t="s">
        <v>2616</v>
      </c>
      <c r="N124" s="150" t="s">
        <v>2617</v>
      </c>
      <c r="O124" s="152" t="s">
        <v>2618</v>
      </c>
    </row>
    <row r="125" spans="1:15" ht="39" customHeight="1" x14ac:dyDescent="0.25">
      <c r="A125" s="150" t="str">
        <f>_xlfn.XLOOKUP(B125,'Service Categories'!B:B,'Service Categories'!A:A,"N/A",0,)</f>
        <v>Active</v>
      </c>
      <c r="B125" s="150" t="s">
        <v>616</v>
      </c>
      <c r="C125" s="150"/>
      <c r="D125" s="150" t="s">
        <v>1686</v>
      </c>
      <c r="E125" s="150" t="s">
        <v>1686</v>
      </c>
      <c r="F125" s="151" t="s">
        <v>2619</v>
      </c>
      <c r="G125" s="150" t="s">
        <v>1964</v>
      </c>
      <c r="H125" s="150" t="s">
        <v>2620</v>
      </c>
      <c r="I125" s="150" t="s">
        <v>2621</v>
      </c>
      <c r="J125" s="150" t="s">
        <v>2622</v>
      </c>
      <c r="K125" s="150" t="s">
        <v>2623</v>
      </c>
      <c r="L125" s="152" t="s">
        <v>2624</v>
      </c>
      <c r="M125" s="150" t="s">
        <v>2625</v>
      </c>
      <c r="N125" s="150" t="s">
        <v>2626</v>
      </c>
      <c r="O125" s="152" t="s">
        <v>2624</v>
      </c>
    </row>
    <row r="126" spans="1:15" ht="39" customHeight="1" x14ac:dyDescent="0.25">
      <c r="A126" s="150" t="str">
        <f>_xlfn.XLOOKUP(B126,'Service Categories'!B:B,'Service Categories'!A:A,"N/A",0,)</f>
        <v>Active</v>
      </c>
      <c r="B126" s="150" t="s">
        <v>2627</v>
      </c>
      <c r="C126" s="150"/>
      <c r="D126" s="150" t="s">
        <v>1702</v>
      </c>
      <c r="E126" s="150" t="s">
        <v>1686</v>
      </c>
      <c r="F126" s="151" t="s">
        <v>2628</v>
      </c>
      <c r="G126" s="150" t="s">
        <v>2629</v>
      </c>
      <c r="H126" s="150" t="s">
        <v>2267</v>
      </c>
      <c r="I126" s="150" t="s">
        <v>2630</v>
      </c>
      <c r="J126" s="150" t="s">
        <v>2334</v>
      </c>
      <c r="K126" s="150" t="s">
        <v>2631</v>
      </c>
      <c r="L126" s="152" t="s">
        <v>2632</v>
      </c>
      <c r="M126" s="150" t="s">
        <v>2633</v>
      </c>
      <c r="N126" s="150" t="s">
        <v>2267</v>
      </c>
      <c r="O126" s="152" t="s">
        <v>2634</v>
      </c>
    </row>
    <row r="127" spans="1:15" ht="39" customHeight="1" x14ac:dyDescent="0.25">
      <c r="A127" s="150" t="str">
        <f>_xlfn.XLOOKUP(B127,'Service Categories'!B:B,'Service Categories'!A:A,"N/A",0,)</f>
        <v>Active</v>
      </c>
      <c r="B127" s="150" t="s">
        <v>2635</v>
      </c>
      <c r="C127" s="150"/>
      <c r="D127" s="150" t="s">
        <v>1686</v>
      </c>
      <c r="E127" s="150" t="s">
        <v>1686</v>
      </c>
      <c r="F127" s="151" t="s">
        <v>2636</v>
      </c>
      <c r="G127" s="150" t="s">
        <v>2637</v>
      </c>
      <c r="H127" s="150" t="s">
        <v>2638</v>
      </c>
      <c r="I127" s="150" t="s">
        <v>2639</v>
      </c>
      <c r="J127" s="150" t="s">
        <v>2640</v>
      </c>
      <c r="K127" s="150" t="s">
        <v>18</v>
      </c>
      <c r="L127" s="152" t="s">
        <v>2641</v>
      </c>
      <c r="M127" s="150" t="s">
        <v>2642</v>
      </c>
      <c r="N127" s="150" t="s">
        <v>2638</v>
      </c>
      <c r="O127" s="152" t="s">
        <v>2641</v>
      </c>
    </row>
    <row r="128" spans="1:15" ht="39" customHeight="1" x14ac:dyDescent="0.25">
      <c r="A128" s="150" t="str">
        <f>_xlfn.XLOOKUP(B128,'Service Categories'!B:B,'Service Categories'!A:A,"N/A",0,)</f>
        <v>Active</v>
      </c>
      <c r="B128" s="150" t="s">
        <v>502</v>
      </c>
      <c r="C128" s="150"/>
      <c r="D128" s="150" t="s">
        <v>1686</v>
      </c>
      <c r="E128" s="150" t="s">
        <v>1686</v>
      </c>
      <c r="F128" s="151" t="s">
        <v>502</v>
      </c>
      <c r="G128" s="150" t="s">
        <v>2643</v>
      </c>
      <c r="H128" s="150" t="s">
        <v>2644</v>
      </c>
      <c r="I128" s="150" t="s">
        <v>2645</v>
      </c>
      <c r="J128" s="150" t="s">
        <v>2646</v>
      </c>
      <c r="K128" s="150" t="s">
        <v>18</v>
      </c>
      <c r="L128" s="152" t="s">
        <v>2647</v>
      </c>
      <c r="M128" s="150" t="s">
        <v>2648</v>
      </c>
      <c r="N128" s="150" t="s">
        <v>2649</v>
      </c>
      <c r="O128" s="152" t="s">
        <v>2650</v>
      </c>
    </row>
    <row r="129" spans="1:15" ht="39" customHeight="1" x14ac:dyDescent="0.25">
      <c r="A129" s="150" t="str">
        <f>_xlfn.XLOOKUP(B129,'Service Categories'!B:B,'Service Categories'!A:A,"N/A",0,)</f>
        <v>Active</v>
      </c>
      <c r="B129" s="150" t="s">
        <v>2651</v>
      </c>
      <c r="C129" s="150"/>
      <c r="D129" s="150"/>
      <c r="E129" s="150"/>
      <c r="F129" s="151" t="s">
        <v>2651</v>
      </c>
      <c r="G129" s="150" t="s">
        <v>2652</v>
      </c>
      <c r="H129" s="150" t="s">
        <v>2653</v>
      </c>
      <c r="I129" s="150" t="s">
        <v>2654</v>
      </c>
      <c r="J129" s="150" t="s">
        <v>2655</v>
      </c>
      <c r="K129" s="150" t="s">
        <v>18</v>
      </c>
      <c r="L129" s="152" t="s">
        <v>2656</v>
      </c>
      <c r="M129" s="150" t="s">
        <v>2657</v>
      </c>
      <c r="N129" s="150" t="s">
        <v>2658</v>
      </c>
      <c r="O129" s="152" t="s">
        <v>2659</v>
      </c>
    </row>
    <row r="130" spans="1:15" ht="39" hidden="1" customHeight="1" x14ac:dyDescent="0.25">
      <c r="A130" s="150" t="str">
        <f>_xlfn.XLOOKUP(B130,'Service Categories'!B:B,'Service Categories'!A:A,"N/A",0,)</f>
        <v>Inactive</v>
      </c>
      <c r="B130" s="150" t="s">
        <v>2660</v>
      </c>
      <c r="C130" s="150"/>
      <c r="D130" s="150" t="s">
        <v>1702</v>
      </c>
      <c r="E130" s="150" t="s">
        <v>1686</v>
      </c>
      <c r="F130" s="151" t="s">
        <v>2661</v>
      </c>
      <c r="G130" s="150" t="s">
        <v>2662</v>
      </c>
      <c r="H130" s="150" t="s">
        <v>2663</v>
      </c>
      <c r="I130" s="150" t="s">
        <v>2664</v>
      </c>
      <c r="J130" s="150" t="s">
        <v>2665</v>
      </c>
      <c r="K130" s="150" t="s">
        <v>42</v>
      </c>
      <c r="L130" s="152" t="s">
        <v>2666</v>
      </c>
      <c r="M130" s="150" t="s">
        <v>2667</v>
      </c>
      <c r="N130" s="150" t="s">
        <v>2668</v>
      </c>
      <c r="O130" s="152" t="s">
        <v>2666</v>
      </c>
    </row>
    <row r="131" spans="1:15" ht="39" hidden="1" customHeight="1" x14ac:dyDescent="0.25">
      <c r="A131" s="150" t="str">
        <f>_xlfn.XLOOKUP(B131,'Service Categories'!B:B,'Service Categories'!A:A,"N/A",0,)</f>
        <v>Inactive</v>
      </c>
      <c r="B131" s="150" t="s">
        <v>1161</v>
      </c>
      <c r="C131" s="150"/>
      <c r="D131" s="150" t="s">
        <v>1686</v>
      </c>
      <c r="E131" s="150" t="s">
        <v>1686</v>
      </c>
      <c r="F131" s="151" t="s">
        <v>1161</v>
      </c>
      <c r="G131" s="150" t="s">
        <v>2669</v>
      </c>
      <c r="H131" s="150" t="s">
        <v>2670</v>
      </c>
      <c r="I131" s="150" t="s">
        <v>2671</v>
      </c>
      <c r="J131" s="150" t="s">
        <v>2672</v>
      </c>
      <c r="K131" s="150" t="s">
        <v>2673</v>
      </c>
      <c r="L131" s="152" t="s">
        <v>2674</v>
      </c>
      <c r="M131" s="150" t="s">
        <v>2675</v>
      </c>
      <c r="N131" s="150" t="s">
        <v>2670</v>
      </c>
      <c r="O131" s="152" t="s">
        <v>2674</v>
      </c>
    </row>
    <row r="132" spans="1:15" ht="39" hidden="1" customHeight="1" x14ac:dyDescent="0.25">
      <c r="A132" s="150" t="str">
        <f>_xlfn.XLOOKUP(B132,'Service Categories'!B:B,'Service Categories'!A:A,"N/A",0,)</f>
        <v>Inactive</v>
      </c>
      <c r="B132" s="150" t="s">
        <v>2676</v>
      </c>
      <c r="C132" s="150"/>
      <c r="D132" s="150" t="s">
        <v>1686</v>
      </c>
      <c r="E132" s="150" t="s">
        <v>1686</v>
      </c>
      <c r="F132" s="151" t="s">
        <v>2677</v>
      </c>
      <c r="G132" s="150" t="s">
        <v>2678</v>
      </c>
      <c r="H132" s="150" t="s">
        <v>2679</v>
      </c>
      <c r="I132" s="150" t="s">
        <v>2680</v>
      </c>
      <c r="J132" s="150" t="s">
        <v>2681</v>
      </c>
      <c r="K132" s="150" t="s">
        <v>2682</v>
      </c>
      <c r="L132" s="152" t="s">
        <v>2683</v>
      </c>
      <c r="M132" s="150" t="s">
        <v>2684</v>
      </c>
      <c r="N132" s="150" t="s">
        <v>2685</v>
      </c>
      <c r="O132" s="152" t="s">
        <v>2686</v>
      </c>
    </row>
    <row r="133" spans="1:15" ht="39" hidden="1" customHeight="1" x14ac:dyDescent="0.25">
      <c r="A133" s="150" t="str">
        <f>_xlfn.XLOOKUP(B133,'Service Categories'!B:B,'Service Categories'!A:A,"N/A",0,)</f>
        <v>Inactive</v>
      </c>
      <c r="B133" s="150" t="s">
        <v>2687</v>
      </c>
      <c r="C133" s="150"/>
      <c r="D133" s="150" t="s">
        <v>1686</v>
      </c>
      <c r="E133" s="150" t="s">
        <v>1686</v>
      </c>
      <c r="F133" s="151" t="s">
        <v>2688</v>
      </c>
      <c r="G133" s="150">
        <v>30131787721</v>
      </c>
      <c r="H133" s="150" t="s">
        <v>2689</v>
      </c>
      <c r="I133" s="150">
        <v>131787721</v>
      </c>
      <c r="J133" s="150" t="s">
        <v>2690</v>
      </c>
      <c r="K133" s="150" t="s">
        <v>18</v>
      </c>
      <c r="L133" s="152" t="s">
        <v>2691</v>
      </c>
      <c r="M133" s="150" t="s">
        <v>2692</v>
      </c>
      <c r="N133" s="150" t="s">
        <v>2693</v>
      </c>
      <c r="O133" s="152" t="s">
        <v>2691</v>
      </c>
    </row>
    <row r="134" spans="1:15" ht="39" hidden="1" customHeight="1" x14ac:dyDescent="0.25">
      <c r="A134" s="150" t="str">
        <f>_xlfn.XLOOKUP(B134,'Service Categories'!B:B,'Service Categories'!A:A,"N/A",0,)</f>
        <v>Inactive</v>
      </c>
      <c r="B134" s="150" t="s">
        <v>2694</v>
      </c>
      <c r="C134" s="150"/>
      <c r="D134" s="150" t="s">
        <v>1686</v>
      </c>
      <c r="E134" s="150" t="s">
        <v>1686</v>
      </c>
      <c r="F134" s="151" t="s">
        <v>2694</v>
      </c>
      <c r="G134" s="150" t="s">
        <v>2695</v>
      </c>
      <c r="H134" s="150" t="s">
        <v>2696</v>
      </c>
      <c r="I134" s="150" t="s">
        <v>2697</v>
      </c>
      <c r="J134" s="150" t="s">
        <v>2698</v>
      </c>
      <c r="K134" s="150" t="s">
        <v>2699</v>
      </c>
      <c r="L134" s="152" t="s">
        <v>2700</v>
      </c>
      <c r="M134" s="150">
        <v>61292761480</v>
      </c>
      <c r="N134" s="150" t="s">
        <v>2696</v>
      </c>
      <c r="O134" s="152" t="s">
        <v>2701</v>
      </c>
    </row>
    <row r="135" spans="1:15" ht="39" hidden="1" customHeight="1" x14ac:dyDescent="0.25">
      <c r="A135" s="150" t="str">
        <f>_xlfn.XLOOKUP(B135,'Service Categories'!B:B,'Service Categories'!A:A,"N/A",0,)</f>
        <v>Inactive</v>
      </c>
      <c r="B135" s="150" t="s">
        <v>2702</v>
      </c>
      <c r="C135" s="150"/>
      <c r="D135" s="150" t="s">
        <v>1702</v>
      </c>
      <c r="E135" s="150" t="s">
        <v>1686</v>
      </c>
      <c r="F135" s="151" t="s">
        <v>2703</v>
      </c>
      <c r="G135" s="150" t="s">
        <v>1964</v>
      </c>
      <c r="H135" s="150" t="s">
        <v>2704</v>
      </c>
      <c r="I135" s="150">
        <v>49446110251</v>
      </c>
      <c r="J135" s="150" t="s">
        <v>2705</v>
      </c>
      <c r="K135" s="150" t="s">
        <v>1932</v>
      </c>
      <c r="L135" s="152" t="s">
        <v>2706</v>
      </c>
      <c r="M135" s="150" t="s">
        <v>2707</v>
      </c>
      <c r="N135" s="150" t="s">
        <v>2704</v>
      </c>
      <c r="O135" s="152" t="s">
        <v>2708</v>
      </c>
    </row>
    <row r="136" spans="1:15" ht="39" hidden="1" customHeight="1" x14ac:dyDescent="0.25">
      <c r="A136" s="150" t="str">
        <f>_xlfn.XLOOKUP(B136,'Service Categories'!B:B,'Service Categories'!A:A,"N/A",0,)</f>
        <v>Inactive</v>
      </c>
      <c r="B136" s="150" t="s">
        <v>1030</v>
      </c>
      <c r="C136" s="150"/>
      <c r="D136" s="150" t="s">
        <v>1702</v>
      </c>
      <c r="E136" s="150" t="s">
        <v>1686</v>
      </c>
      <c r="F136" s="151" t="s">
        <v>1030</v>
      </c>
      <c r="G136" s="150" t="s">
        <v>2709</v>
      </c>
      <c r="H136" s="150" t="s">
        <v>2710</v>
      </c>
      <c r="I136" s="150" t="s">
        <v>2711</v>
      </c>
      <c r="J136" s="150" t="s">
        <v>2712</v>
      </c>
      <c r="K136" s="150" t="s">
        <v>2713</v>
      </c>
      <c r="L136" s="152" t="s">
        <v>2714</v>
      </c>
      <c r="M136" s="150" t="s">
        <v>2715</v>
      </c>
      <c r="N136" s="150" t="s">
        <v>2716</v>
      </c>
      <c r="O136" s="152" t="s">
        <v>2717</v>
      </c>
    </row>
    <row r="137" spans="1:15" ht="39" customHeight="1" x14ac:dyDescent="0.25">
      <c r="A137" s="150" t="str">
        <f>_xlfn.XLOOKUP(B137,'Service Categories'!B:B,'Service Categories'!A:A,"N/A",0,)</f>
        <v>Active</v>
      </c>
      <c r="B137" s="150" t="s">
        <v>2718</v>
      </c>
      <c r="C137" s="150"/>
      <c r="D137" s="150" t="s">
        <v>1686</v>
      </c>
      <c r="E137" s="150" t="s">
        <v>1686</v>
      </c>
      <c r="F137" s="151" t="s">
        <v>906</v>
      </c>
      <c r="G137" s="150" t="s">
        <v>2719</v>
      </c>
      <c r="H137" s="150" t="s">
        <v>2720</v>
      </c>
      <c r="I137" s="150">
        <v>93159196406</v>
      </c>
      <c r="J137" s="150" t="s">
        <v>2721</v>
      </c>
      <c r="K137" s="150" t="s">
        <v>18</v>
      </c>
      <c r="L137" s="152" t="s">
        <v>2722</v>
      </c>
      <c r="M137" s="150">
        <v>423900342</v>
      </c>
      <c r="N137" s="150" t="s">
        <v>2723</v>
      </c>
      <c r="O137" s="152" t="s">
        <v>2722</v>
      </c>
    </row>
    <row r="138" spans="1:15" ht="39" customHeight="1" x14ac:dyDescent="0.25">
      <c r="A138" s="150" t="str">
        <f>_xlfn.XLOOKUP(B138,'Service Categories'!B:B,'Service Categories'!A:A,"N/A",0,)</f>
        <v>Active</v>
      </c>
      <c r="B138" s="150" t="s">
        <v>252</v>
      </c>
      <c r="C138" s="150"/>
      <c r="D138" s="150" t="s">
        <v>1686</v>
      </c>
      <c r="E138" s="150" t="s">
        <v>1686</v>
      </c>
      <c r="F138" s="151" t="s">
        <v>2724</v>
      </c>
      <c r="G138" s="150" t="s">
        <v>2725</v>
      </c>
      <c r="H138" s="150" t="s">
        <v>2726</v>
      </c>
      <c r="I138" s="150" t="s">
        <v>2727</v>
      </c>
      <c r="J138" s="150" t="s">
        <v>2728</v>
      </c>
      <c r="K138" s="150" t="s">
        <v>2729</v>
      </c>
      <c r="L138" s="152" t="s">
        <v>2730</v>
      </c>
      <c r="M138" s="150" t="s">
        <v>2731</v>
      </c>
      <c r="N138" s="150" t="s">
        <v>2732</v>
      </c>
      <c r="O138" s="152" t="s">
        <v>2733</v>
      </c>
    </row>
    <row r="139" spans="1:15" ht="39" customHeight="1" x14ac:dyDescent="0.25">
      <c r="A139" s="150" t="str">
        <f>_xlfn.XLOOKUP(B139,'Service Categories'!B:B,'Service Categories'!A:A,"N/A",0,)</f>
        <v>Active</v>
      </c>
      <c r="B139" s="150" t="s">
        <v>2734</v>
      </c>
      <c r="C139" s="150"/>
      <c r="D139" s="150" t="s">
        <v>1686</v>
      </c>
      <c r="E139" s="150" t="s">
        <v>1686</v>
      </c>
      <c r="F139" s="151" t="s">
        <v>2734</v>
      </c>
      <c r="G139" s="150" t="s">
        <v>2735</v>
      </c>
      <c r="H139" s="150" t="s">
        <v>2736</v>
      </c>
      <c r="I139" s="150" t="s">
        <v>2737</v>
      </c>
      <c r="J139" s="150" t="s">
        <v>2738</v>
      </c>
      <c r="K139" s="150" t="s">
        <v>2739</v>
      </c>
      <c r="L139" s="152" t="s">
        <v>2740</v>
      </c>
      <c r="M139" s="150" t="s">
        <v>2741</v>
      </c>
      <c r="N139" s="150" t="s">
        <v>2742</v>
      </c>
      <c r="O139" s="152" t="s">
        <v>2743</v>
      </c>
    </row>
    <row r="140" spans="1:15" ht="39" hidden="1" customHeight="1" x14ac:dyDescent="0.25">
      <c r="A140" s="150" t="str">
        <f>_xlfn.XLOOKUP(B140,'Service Categories'!B:B,'Service Categories'!A:A,"N/A",0,)</f>
        <v>Inactive</v>
      </c>
      <c r="B140" s="150" t="s">
        <v>2744</v>
      </c>
      <c r="C140" s="150"/>
      <c r="D140" s="150" t="s">
        <v>1702</v>
      </c>
      <c r="E140" s="150" t="s">
        <v>1686</v>
      </c>
      <c r="F140" s="151" t="s">
        <v>2745</v>
      </c>
      <c r="G140" s="150" t="s">
        <v>2746</v>
      </c>
      <c r="H140" s="150" t="s">
        <v>2747</v>
      </c>
      <c r="I140" s="150" t="s">
        <v>2748</v>
      </c>
      <c r="J140" s="150" t="s">
        <v>2749</v>
      </c>
      <c r="K140" s="150" t="s">
        <v>2750</v>
      </c>
      <c r="L140" s="152" t="s">
        <v>2751</v>
      </c>
      <c r="M140" s="150" t="s">
        <v>2752</v>
      </c>
      <c r="N140" s="150" t="s">
        <v>2753</v>
      </c>
      <c r="O140" s="152" t="s">
        <v>2753</v>
      </c>
    </row>
    <row r="141" spans="1:15" s="148" customFormat="1" ht="18.75" hidden="1" x14ac:dyDescent="0.25">
      <c r="A141" s="155"/>
      <c r="B141" s="156"/>
      <c r="C141" s="156"/>
      <c r="F141" s="156"/>
    </row>
    <row r="142" spans="1:15" s="148" customFormat="1" ht="18.75" hidden="1" x14ac:dyDescent="0.25">
      <c r="A142" s="155"/>
      <c r="B142" s="156"/>
      <c r="C142" s="156"/>
      <c r="F142" s="156"/>
    </row>
    <row r="143" spans="1:15" x14ac:dyDescent="0.25"/>
    <row r="144" spans="1:15" x14ac:dyDescent="0.25"/>
    <row r="145" spans="2:2" x14ac:dyDescent="0.25"/>
    <row r="146" spans="2:2" hidden="1" x14ac:dyDescent="0.25">
      <c r="B146" s="149" t="s">
        <v>2754</v>
      </c>
    </row>
    <row r="147" spans="2:2" x14ac:dyDescent="0.25"/>
    <row r="148" spans="2:2" ht="31.5" hidden="1" x14ac:dyDescent="0.25">
      <c r="B148" s="149" t="s">
        <v>2301</v>
      </c>
    </row>
    <row r="149" spans="2:2" x14ac:dyDescent="0.25"/>
    <row r="150" spans="2:2" hidden="1" x14ac:dyDescent="0.25">
      <c r="B150" s="149" t="s">
        <v>1429</v>
      </c>
    </row>
    <row r="151" spans="2:2" x14ac:dyDescent="0.25"/>
    <row r="152" spans="2:2" hidden="1" x14ac:dyDescent="0.25">
      <c r="B152" s="149" t="s">
        <v>2316</v>
      </c>
    </row>
    <row r="153" spans="2:2" x14ac:dyDescent="0.25"/>
    <row r="154" spans="2:2" ht="31.5" hidden="1" x14ac:dyDescent="0.25">
      <c r="B154" s="149" t="s">
        <v>453</v>
      </c>
    </row>
    <row r="155" spans="2:2" x14ac:dyDescent="0.25"/>
    <row r="156" spans="2:2" ht="31.5" hidden="1" x14ac:dyDescent="0.25">
      <c r="B156" s="149" t="s">
        <v>2755</v>
      </c>
    </row>
    <row r="157" spans="2:2" x14ac:dyDescent="0.25"/>
    <row r="158" spans="2:2" ht="47.25" hidden="1" x14ac:dyDescent="0.25">
      <c r="B158" s="149" t="s">
        <v>1927</v>
      </c>
    </row>
    <row r="159" spans="2:2" x14ac:dyDescent="0.25"/>
    <row r="160" spans="2:2" hidden="1" x14ac:dyDescent="0.25">
      <c r="B160" s="149" t="s">
        <v>2688</v>
      </c>
    </row>
    <row r="162" spans="2:2" hidden="1" x14ac:dyDescent="0.25">
      <c r="B162" s="149" t="s">
        <v>16</v>
      </c>
    </row>
    <row r="163" spans="2:2" x14ac:dyDescent="0.25"/>
    <row r="164" spans="2:2" hidden="1" x14ac:dyDescent="0.25">
      <c r="B164" s="149" t="s">
        <v>1020</v>
      </c>
    </row>
    <row r="166" spans="2:2" hidden="1" x14ac:dyDescent="0.25">
      <c r="B166" s="149" t="s">
        <v>2756</v>
      </c>
    </row>
    <row r="168" spans="2:2" ht="31.5" hidden="1" x14ac:dyDescent="0.25">
      <c r="B168" s="149" t="s">
        <v>2347</v>
      </c>
    </row>
    <row r="170" spans="2:2" ht="31.5" hidden="1" x14ac:dyDescent="0.25">
      <c r="B170" s="149" t="s">
        <v>2362</v>
      </c>
    </row>
    <row r="171" spans="2:2" x14ac:dyDescent="0.25"/>
    <row r="172" spans="2:2" ht="31.5" hidden="1" x14ac:dyDescent="0.25">
      <c r="B172" s="149" t="s">
        <v>2370</v>
      </c>
    </row>
    <row r="173" spans="2:2" x14ac:dyDescent="0.25"/>
    <row r="174" spans="2:2" hidden="1" x14ac:dyDescent="0.25">
      <c r="B174" s="149" t="s">
        <v>2379</v>
      </c>
    </row>
    <row r="176" spans="2:2" hidden="1" x14ac:dyDescent="0.25">
      <c r="B176" s="149" t="s">
        <v>242</v>
      </c>
    </row>
    <row r="178" spans="2:2" hidden="1" x14ac:dyDescent="0.25">
      <c r="B178" s="149" t="s">
        <v>1351</v>
      </c>
    </row>
    <row r="180" spans="2:2" hidden="1" x14ac:dyDescent="0.25">
      <c r="B180" s="149" t="s">
        <v>493</v>
      </c>
    </row>
    <row r="182" spans="2:2" hidden="1" x14ac:dyDescent="0.25">
      <c r="B182" s="149" t="s">
        <v>494</v>
      </c>
    </row>
    <row r="184" spans="2:2" hidden="1" x14ac:dyDescent="0.25">
      <c r="B184" s="149" t="s">
        <v>1599</v>
      </c>
    </row>
    <row r="186" spans="2:2" hidden="1" x14ac:dyDescent="0.25">
      <c r="B186" s="149" t="s">
        <v>1229</v>
      </c>
    </row>
    <row r="188" spans="2:2" hidden="1" x14ac:dyDescent="0.25">
      <c r="B188" s="149" t="s">
        <v>558</v>
      </c>
    </row>
    <row r="190" spans="2:2" hidden="1" x14ac:dyDescent="0.25">
      <c r="B190" s="149" t="s">
        <v>2757</v>
      </c>
    </row>
    <row r="192" spans="2:2" hidden="1" x14ac:dyDescent="0.25">
      <c r="B192" s="149" t="s">
        <v>2461</v>
      </c>
    </row>
    <row r="194" spans="2:2" hidden="1" x14ac:dyDescent="0.25">
      <c r="B194" s="149" t="s">
        <v>300</v>
      </c>
    </row>
    <row r="196" spans="2:2" hidden="1" x14ac:dyDescent="0.25">
      <c r="B196" s="149" t="s">
        <v>2475</v>
      </c>
    </row>
    <row r="198" spans="2:2" hidden="1" x14ac:dyDescent="0.25">
      <c r="B198" s="149" t="s">
        <v>2758</v>
      </c>
    </row>
    <row r="200" spans="2:2" hidden="1" x14ac:dyDescent="0.25">
      <c r="B200" s="149" t="s">
        <v>2265</v>
      </c>
    </row>
    <row r="202" spans="2:2" hidden="1" x14ac:dyDescent="0.25">
      <c r="B202" s="149" t="s">
        <v>1618</v>
      </c>
    </row>
    <row r="204" spans="2:2" hidden="1" x14ac:dyDescent="0.25">
      <c r="B204" s="149" t="s">
        <v>1311</v>
      </c>
    </row>
    <row r="206" spans="2:2" hidden="1" x14ac:dyDescent="0.25">
      <c r="B206" s="149" t="s">
        <v>1144</v>
      </c>
    </row>
    <row r="208" spans="2:2" hidden="1" x14ac:dyDescent="0.25">
      <c r="B208" s="149" t="s">
        <v>2759</v>
      </c>
    </row>
    <row r="210" spans="2:2" hidden="1" x14ac:dyDescent="0.25">
      <c r="B210" s="149" t="s">
        <v>2506</v>
      </c>
    </row>
    <row r="212" spans="2:2" ht="31.5" hidden="1" x14ac:dyDescent="0.25">
      <c r="B212" s="149" t="s">
        <v>2514</v>
      </c>
    </row>
    <row r="214" spans="2:2" hidden="1" x14ac:dyDescent="0.25">
      <c r="B214" s="149" t="s">
        <v>2532</v>
      </c>
    </row>
    <row r="216" spans="2:2" hidden="1" x14ac:dyDescent="0.25">
      <c r="B216" s="149" t="s">
        <v>1236</v>
      </c>
    </row>
    <row r="218" spans="2:2" hidden="1" x14ac:dyDescent="0.25">
      <c r="B218" s="149" t="s">
        <v>424</v>
      </c>
    </row>
    <row r="220" spans="2:2" ht="31.5" hidden="1" x14ac:dyDescent="0.25">
      <c r="B220" s="149" t="s">
        <v>2562</v>
      </c>
    </row>
    <row r="222" spans="2:2" ht="31.5" hidden="1" x14ac:dyDescent="0.25">
      <c r="B222" s="149" t="s">
        <v>2401</v>
      </c>
    </row>
    <row r="224" spans="2:2" ht="31.5" hidden="1" x14ac:dyDescent="0.25">
      <c r="B224" s="149" t="s">
        <v>2569</v>
      </c>
    </row>
    <row r="226" spans="2:2" hidden="1" x14ac:dyDescent="0.25">
      <c r="B226" s="149" t="s">
        <v>2574</v>
      </c>
    </row>
    <row r="228" spans="2:2" hidden="1" x14ac:dyDescent="0.25">
      <c r="B228" s="149" t="s">
        <v>427</v>
      </c>
    </row>
    <row r="230" spans="2:2" ht="31.5" hidden="1" x14ac:dyDescent="0.25">
      <c r="B230" s="149" t="s">
        <v>2609</v>
      </c>
    </row>
    <row r="232" spans="2:2" hidden="1" x14ac:dyDescent="0.25">
      <c r="B232" s="149" t="s">
        <v>68</v>
      </c>
    </row>
    <row r="234" spans="2:2" ht="47.25" hidden="1" x14ac:dyDescent="0.25">
      <c r="B234" s="149" t="s">
        <v>2601</v>
      </c>
    </row>
    <row r="236" spans="2:2" hidden="1" x14ac:dyDescent="0.25">
      <c r="B236" s="149" t="s">
        <v>2219</v>
      </c>
    </row>
    <row r="238" spans="2:2" ht="31.5" hidden="1" x14ac:dyDescent="0.25">
      <c r="B238" s="149" t="s">
        <v>2619</v>
      </c>
    </row>
    <row r="240" spans="2:2" ht="31.5" hidden="1" x14ac:dyDescent="0.25">
      <c r="B240" s="149" t="s">
        <v>1568</v>
      </c>
    </row>
    <row r="242" spans="2:2" ht="31.5" hidden="1" x14ac:dyDescent="0.25">
      <c r="B242" s="149" t="s">
        <v>2636</v>
      </c>
    </row>
    <row r="244" spans="2:2" hidden="1" x14ac:dyDescent="0.25">
      <c r="B244" s="149" t="s">
        <v>502</v>
      </c>
    </row>
    <row r="246" spans="2:2" hidden="1" x14ac:dyDescent="0.25">
      <c r="B246" s="149" t="s">
        <v>1161</v>
      </c>
    </row>
    <row r="248" spans="2:2" hidden="1" x14ac:dyDescent="0.25">
      <c r="B248" s="149" t="s">
        <v>1796</v>
      </c>
    </row>
    <row r="250" spans="2:2" hidden="1" x14ac:dyDescent="0.25">
      <c r="B250" s="149" t="s">
        <v>559</v>
      </c>
    </row>
    <row r="252" spans="2:2" hidden="1" x14ac:dyDescent="0.25">
      <c r="B252" s="149" t="s">
        <v>2661</v>
      </c>
    </row>
    <row r="254" spans="2:2" hidden="1" x14ac:dyDescent="0.25">
      <c r="B254" s="149" t="s">
        <v>2694</v>
      </c>
    </row>
    <row r="256" spans="2:2" ht="47.25" hidden="1" x14ac:dyDescent="0.25">
      <c r="B256" s="149" t="s">
        <v>2415</v>
      </c>
    </row>
    <row r="258" spans="2:2" hidden="1" x14ac:dyDescent="0.25">
      <c r="B258" s="149" t="s">
        <v>2703</v>
      </c>
    </row>
    <row r="260" spans="2:2" hidden="1" x14ac:dyDescent="0.25">
      <c r="B260" s="149" t="s">
        <v>1030</v>
      </c>
    </row>
    <row r="262" spans="2:2" ht="31.5" hidden="1" x14ac:dyDescent="0.25">
      <c r="B262" s="149" t="s">
        <v>2177</v>
      </c>
    </row>
    <row r="264" spans="2:2" hidden="1" x14ac:dyDescent="0.25">
      <c r="B264" s="149" t="s">
        <v>906</v>
      </c>
    </row>
    <row r="266" spans="2:2" hidden="1" x14ac:dyDescent="0.25">
      <c r="B266" s="149" t="s">
        <v>2724</v>
      </c>
    </row>
    <row r="268" spans="2:2" hidden="1" x14ac:dyDescent="0.25">
      <c r="B268" s="149" t="s">
        <v>2734</v>
      </c>
    </row>
    <row r="270" spans="2:2" hidden="1" x14ac:dyDescent="0.25">
      <c r="B270" s="149" t="s">
        <v>2745</v>
      </c>
    </row>
    <row r="272" spans="2:2" ht="47.25" hidden="1" x14ac:dyDescent="0.25">
      <c r="B272" s="149" t="s">
        <v>2628</v>
      </c>
    </row>
    <row r="274" spans="2:2" ht="31.5" hidden="1" x14ac:dyDescent="0.25">
      <c r="B274" s="149" t="s">
        <v>2553</v>
      </c>
    </row>
    <row r="276" spans="2:2" hidden="1" x14ac:dyDescent="0.25">
      <c r="B276" s="149" t="s">
        <v>2651</v>
      </c>
    </row>
    <row r="278" spans="2:2" x14ac:dyDescent="0.25"/>
    <row r="280" spans="2:2" x14ac:dyDescent="0.25"/>
    <row r="282" spans="2:2" x14ac:dyDescent="0.25"/>
    <row r="284" spans="2:2" x14ac:dyDescent="0.25"/>
    <row r="285" spans="2:2" x14ac:dyDescent="0.25"/>
    <row r="286" spans="2:2" x14ac:dyDescent="0.25"/>
    <row r="288" spans="2:2" x14ac:dyDescent="0.25"/>
    <row r="290" x14ac:dyDescent="0.25"/>
    <row r="292" x14ac:dyDescent="0.25"/>
    <row r="293" x14ac:dyDescent="0.25"/>
    <row r="294" x14ac:dyDescent="0.25"/>
    <row r="296" x14ac:dyDescent="0.25"/>
    <row r="298" x14ac:dyDescent="0.25"/>
    <row r="300" x14ac:dyDescent="0.25"/>
    <row r="301" x14ac:dyDescent="0.25"/>
    <row r="302" x14ac:dyDescent="0.25"/>
    <row r="303" x14ac:dyDescent="0.25"/>
    <row r="304" x14ac:dyDescent="0.25"/>
    <row r="305" x14ac:dyDescent="0.25"/>
    <row r="307" x14ac:dyDescent="0.25"/>
    <row r="308" x14ac:dyDescent="0.25"/>
    <row r="310" x14ac:dyDescent="0.25"/>
  </sheetData>
  <sheetProtection algorithmName="SHA-512" hashValue="AD79QatQenWKSGRVOszd8VczLcUufzJDQtDZ0FWK20qgXqwKCApXSw+Ky6pi1EM5TqSaJbKNHKAsuh6baOSB0A==" saltValue="O7L1yLhwyAF8WZOUfGqLsQ==" spinCount="100000" sheet="1" objects="1" scenarios="1" formatCells="0" formatColumns="0" formatRows="0" insertColumns="0" insertRows="0" insertHyperlinks="0" deleteColumns="0" deleteRows="0"/>
  <autoFilter ref="A2:O140" xr:uid="{CAB585F1-1861-4206-8F3F-BB0C422443FA}">
    <filterColumn colId="0">
      <filters>
        <filter val="Active"/>
      </filters>
    </filterColumn>
    <sortState xmlns:xlrd2="http://schemas.microsoft.com/office/spreadsheetml/2017/richdata2" ref="A3:O140">
      <sortCondition ref="B2:B140"/>
    </sortState>
  </autoFilter>
  <dataValidations count="2">
    <dataValidation type="list" allowBlank="1" showInputMessage="1" showErrorMessage="1" prompt="Please select from the dropdown list." sqref="E145:E168" xr:uid="{A94FA5BB-0D9E-446A-A0CA-3B80E10074D1}">
      <formula1>"Disability Enterprise (ADE), Aboriginal Business, Both, Not Applicable"</formula1>
    </dataValidation>
    <dataValidation type="list" allowBlank="1" showInputMessage="1" showErrorMessage="1" prompt="Please select from the dropdown list." sqref="A145:A168" xr:uid="{1C6E9DDA-9081-42FB-ACE1-677F97186F2B}">
      <formula1>"Active, Inactive"</formula1>
    </dataValidation>
  </dataValidations>
  <hyperlinks>
    <hyperlink ref="A1" location="INDEX!A1" display="INDEX" xr:uid="{0D558039-65B0-4B9D-AE00-A78CE94C21B3}"/>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494E-46FA-44FE-8CE5-3358A4743C23}">
  <sheetPr>
    <tabColor theme="2" tint="-9.9978637043366805E-2"/>
  </sheetPr>
  <dimension ref="A1:F85"/>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822</v>
      </c>
      <c r="C1" s="180"/>
      <c r="D1" s="180"/>
      <c r="E1" s="180"/>
      <c r="F1" s="180"/>
    </row>
    <row r="2" spans="1:6" ht="30.75" thickTop="1" x14ac:dyDescent="0.25">
      <c r="A2" s="96" t="s">
        <v>112</v>
      </c>
      <c r="B2" s="97" t="s">
        <v>0</v>
      </c>
      <c r="C2" s="96" t="s">
        <v>1</v>
      </c>
      <c r="D2" s="96" t="s">
        <v>2</v>
      </c>
      <c r="E2" s="97" t="s">
        <v>3</v>
      </c>
      <c r="F2" s="98" t="s">
        <v>4</v>
      </c>
    </row>
    <row r="3" spans="1:6" ht="28.5" x14ac:dyDescent="0.25">
      <c r="A3" s="4" t="s">
        <v>92</v>
      </c>
      <c r="B3" s="4" t="s">
        <v>823</v>
      </c>
      <c r="C3" s="4" t="s">
        <v>129</v>
      </c>
      <c r="D3" s="4" t="s">
        <v>21</v>
      </c>
      <c r="E3" s="5">
        <v>339.625</v>
      </c>
      <c r="F3" s="4" t="s">
        <v>824</v>
      </c>
    </row>
    <row r="4" spans="1:6" ht="15.75" thickBot="1" x14ac:dyDescent="0.3">
      <c r="A4" s="12" t="s">
        <v>92</v>
      </c>
      <c r="B4" s="12" t="s">
        <v>5</v>
      </c>
      <c r="C4" s="12" t="s">
        <v>129</v>
      </c>
      <c r="D4" s="12" t="s">
        <v>10</v>
      </c>
      <c r="E4" s="87">
        <v>219.45</v>
      </c>
      <c r="F4" s="12" t="s">
        <v>98</v>
      </c>
    </row>
    <row r="5" spans="1:6" ht="15.75" thickTop="1" x14ac:dyDescent="0.25">
      <c r="A5" s="65" t="s">
        <v>462</v>
      </c>
      <c r="B5" s="65" t="s">
        <v>386</v>
      </c>
      <c r="C5" s="65" t="s">
        <v>825</v>
      </c>
      <c r="D5" s="65" t="s">
        <v>18</v>
      </c>
      <c r="E5" s="66">
        <v>270</v>
      </c>
      <c r="F5" s="65"/>
    </row>
    <row r="6" spans="1:6" x14ac:dyDescent="0.25">
      <c r="A6" s="11" t="s">
        <v>462</v>
      </c>
      <c r="B6" s="11" t="s">
        <v>386</v>
      </c>
      <c r="C6" s="11" t="s">
        <v>825</v>
      </c>
      <c r="D6" s="11" t="s">
        <v>21</v>
      </c>
      <c r="E6" s="86">
        <v>245</v>
      </c>
      <c r="F6" s="11"/>
    </row>
    <row r="7" spans="1:6" x14ac:dyDescent="0.25">
      <c r="A7" s="4" t="s">
        <v>462</v>
      </c>
      <c r="B7" s="4" t="s">
        <v>386</v>
      </c>
      <c r="C7" s="4" t="s">
        <v>825</v>
      </c>
      <c r="D7" s="4" t="s">
        <v>9</v>
      </c>
      <c r="E7" s="5">
        <v>225</v>
      </c>
      <c r="F7" s="4"/>
    </row>
    <row r="8" spans="1:6" x14ac:dyDescent="0.25">
      <c r="A8" s="11" t="s">
        <v>462</v>
      </c>
      <c r="B8" s="11" t="s">
        <v>386</v>
      </c>
      <c r="C8" s="11" t="s">
        <v>825</v>
      </c>
      <c r="D8" s="11" t="s">
        <v>10</v>
      </c>
      <c r="E8" s="86">
        <v>200</v>
      </c>
      <c r="F8" s="11"/>
    </row>
    <row r="9" spans="1:6" ht="28.5" x14ac:dyDescent="0.25">
      <c r="A9" s="4" t="s">
        <v>462</v>
      </c>
      <c r="B9" s="4" t="s">
        <v>386</v>
      </c>
      <c r="C9" s="4" t="s">
        <v>826</v>
      </c>
      <c r="D9" s="4" t="s">
        <v>34</v>
      </c>
      <c r="E9" s="5">
        <v>180</v>
      </c>
      <c r="F9" s="4"/>
    </row>
    <row r="10" spans="1:6" x14ac:dyDescent="0.25">
      <c r="A10" s="11" t="s">
        <v>462</v>
      </c>
      <c r="B10" s="11" t="s">
        <v>386</v>
      </c>
      <c r="C10" s="11" t="s">
        <v>825</v>
      </c>
      <c r="D10" s="11" t="s">
        <v>12</v>
      </c>
      <c r="E10" s="86">
        <v>170</v>
      </c>
      <c r="F10" s="11"/>
    </row>
    <row r="11" spans="1:6" x14ac:dyDescent="0.25">
      <c r="A11" s="4" t="s">
        <v>462</v>
      </c>
      <c r="B11" s="4" t="s">
        <v>386</v>
      </c>
      <c r="C11" s="4" t="s">
        <v>825</v>
      </c>
      <c r="D11" s="4" t="s">
        <v>43</v>
      </c>
      <c r="E11" s="5">
        <v>150</v>
      </c>
      <c r="F11" s="4"/>
    </row>
    <row r="12" spans="1:6" ht="15.75" thickBot="1" x14ac:dyDescent="0.3">
      <c r="A12" s="12" t="s">
        <v>462</v>
      </c>
      <c r="B12" s="12" t="s">
        <v>386</v>
      </c>
      <c r="C12" s="12" t="s">
        <v>461</v>
      </c>
      <c r="D12" s="12" t="s">
        <v>13</v>
      </c>
      <c r="E12" s="87">
        <v>150</v>
      </c>
      <c r="F12" s="12"/>
    </row>
    <row r="13" spans="1:6" ht="114.75" thickTop="1" x14ac:dyDescent="0.25">
      <c r="A13" s="65" t="s">
        <v>44</v>
      </c>
      <c r="B13" s="65" t="s">
        <v>38</v>
      </c>
      <c r="C13" s="65" t="s">
        <v>827</v>
      </c>
      <c r="D13" s="65" t="s">
        <v>40</v>
      </c>
      <c r="E13" s="66">
        <v>420</v>
      </c>
      <c r="F13" s="65" t="s">
        <v>213</v>
      </c>
    </row>
    <row r="14" spans="1:6" ht="114" x14ac:dyDescent="0.25">
      <c r="A14" s="11" t="s">
        <v>44</v>
      </c>
      <c r="B14" s="11" t="s">
        <v>38</v>
      </c>
      <c r="C14" s="11" t="s">
        <v>827</v>
      </c>
      <c r="D14" s="11" t="s">
        <v>18</v>
      </c>
      <c r="E14" s="86">
        <v>420</v>
      </c>
      <c r="F14" s="11" t="s">
        <v>213</v>
      </c>
    </row>
    <row r="15" spans="1:6" ht="114" x14ac:dyDescent="0.25">
      <c r="A15" s="4" t="s">
        <v>44</v>
      </c>
      <c r="B15" s="4" t="s">
        <v>38</v>
      </c>
      <c r="C15" s="4" t="s">
        <v>827</v>
      </c>
      <c r="D15" s="4" t="s">
        <v>7</v>
      </c>
      <c r="E15" s="5">
        <v>375</v>
      </c>
      <c r="F15" s="4" t="s">
        <v>213</v>
      </c>
    </row>
    <row r="16" spans="1:6" ht="114" x14ac:dyDescent="0.25">
      <c r="A16" s="11" t="s">
        <v>44</v>
      </c>
      <c r="B16" s="11" t="s">
        <v>38</v>
      </c>
      <c r="C16" s="11" t="s">
        <v>827</v>
      </c>
      <c r="D16" s="11" t="s">
        <v>21</v>
      </c>
      <c r="E16" s="86">
        <v>375</v>
      </c>
      <c r="F16" s="11" t="s">
        <v>213</v>
      </c>
    </row>
    <row r="17" spans="1:6" ht="114" x14ac:dyDescent="0.25">
      <c r="A17" s="4" t="s">
        <v>44</v>
      </c>
      <c r="B17" s="4" t="s">
        <v>38</v>
      </c>
      <c r="C17" s="4" t="s">
        <v>827</v>
      </c>
      <c r="D17" s="4" t="s">
        <v>42</v>
      </c>
      <c r="E17" s="5">
        <v>340</v>
      </c>
      <c r="F17" s="4" t="s">
        <v>213</v>
      </c>
    </row>
    <row r="18" spans="1:6" ht="114" x14ac:dyDescent="0.25">
      <c r="A18" s="11" t="s">
        <v>44</v>
      </c>
      <c r="B18" s="11" t="s">
        <v>38</v>
      </c>
      <c r="C18" s="11" t="s">
        <v>827</v>
      </c>
      <c r="D18" s="11" t="s">
        <v>9</v>
      </c>
      <c r="E18" s="86">
        <v>340</v>
      </c>
      <c r="F18" s="11" t="s">
        <v>213</v>
      </c>
    </row>
    <row r="19" spans="1:6" ht="114" x14ac:dyDescent="0.25">
      <c r="A19" s="4" t="s">
        <v>44</v>
      </c>
      <c r="B19" s="4" t="s">
        <v>38</v>
      </c>
      <c r="C19" s="4" t="s">
        <v>827</v>
      </c>
      <c r="D19" s="4" t="s">
        <v>10</v>
      </c>
      <c r="E19" s="5">
        <v>290</v>
      </c>
      <c r="F19" s="4" t="s">
        <v>213</v>
      </c>
    </row>
    <row r="20" spans="1:6" ht="114" x14ac:dyDescent="0.25">
      <c r="A20" s="11" t="s">
        <v>44</v>
      </c>
      <c r="B20" s="11" t="s">
        <v>38</v>
      </c>
      <c r="C20" s="11" t="s">
        <v>827</v>
      </c>
      <c r="D20" s="11" t="s">
        <v>25</v>
      </c>
      <c r="E20" s="86">
        <v>290</v>
      </c>
      <c r="F20" s="11" t="s">
        <v>213</v>
      </c>
    </row>
    <row r="21" spans="1:6" ht="114" x14ac:dyDescent="0.25">
      <c r="A21" s="4" t="s">
        <v>44</v>
      </c>
      <c r="B21" s="4" t="s">
        <v>38</v>
      </c>
      <c r="C21" s="4" t="s">
        <v>827</v>
      </c>
      <c r="D21" s="4" t="s">
        <v>34</v>
      </c>
      <c r="E21" s="5">
        <v>230</v>
      </c>
      <c r="F21" s="4" t="s">
        <v>213</v>
      </c>
    </row>
    <row r="22" spans="1:6" ht="114" x14ac:dyDescent="0.25">
      <c r="A22" s="11" t="s">
        <v>44</v>
      </c>
      <c r="B22" s="11" t="s">
        <v>38</v>
      </c>
      <c r="C22" s="11" t="s">
        <v>827</v>
      </c>
      <c r="D22" s="11" t="s">
        <v>13</v>
      </c>
      <c r="E22" s="86">
        <v>250</v>
      </c>
      <c r="F22" s="11" t="s">
        <v>213</v>
      </c>
    </row>
    <row r="23" spans="1:6" ht="114" x14ac:dyDescent="0.25">
      <c r="A23" s="4" t="s">
        <v>44</v>
      </c>
      <c r="B23" s="4" t="s">
        <v>38</v>
      </c>
      <c r="C23" s="4" t="s">
        <v>827</v>
      </c>
      <c r="D23" s="4" t="s">
        <v>43</v>
      </c>
      <c r="E23" s="5">
        <v>200</v>
      </c>
      <c r="F23" s="4" t="s">
        <v>213</v>
      </c>
    </row>
    <row r="24" spans="1:6" ht="114.75" thickBot="1" x14ac:dyDescent="0.3">
      <c r="A24" s="12" t="s">
        <v>44</v>
      </c>
      <c r="B24" s="12" t="s">
        <v>38</v>
      </c>
      <c r="C24" s="12" t="s">
        <v>827</v>
      </c>
      <c r="D24" s="12" t="s">
        <v>12</v>
      </c>
      <c r="E24" s="87">
        <v>180</v>
      </c>
      <c r="F24" s="12" t="s">
        <v>213</v>
      </c>
    </row>
    <row r="25" spans="1:6" ht="15.75" thickTop="1" x14ac:dyDescent="0.25">
      <c r="A25" s="65" t="s">
        <v>61</v>
      </c>
      <c r="B25" s="65" t="s">
        <v>53</v>
      </c>
      <c r="C25" s="65" t="s">
        <v>129</v>
      </c>
      <c r="D25" s="65" t="s">
        <v>18</v>
      </c>
      <c r="E25" s="66">
        <v>385</v>
      </c>
      <c r="F25" s="65" t="s">
        <v>18</v>
      </c>
    </row>
    <row r="26" spans="1:6" x14ac:dyDescent="0.25">
      <c r="A26" s="11" t="s">
        <v>61</v>
      </c>
      <c r="B26" s="11" t="s">
        <v>53</v>
      </c>
      <c r="C26" s="11" t="s">
        <v>129</v>
      </c>
      <c r="D26" s="11" t="s">
        <v>42</v>
      </c>
      <c r="E26" s="86">
        <v>363</v>
      </c>
      <c r="F26" s="11" t="s">
        <v>54</v>
      </c>
    </row>
    <row r="27" spans="1:6" x14ac:dyDescent="0.25">
      <c r="A27" s="4" t="s">
        <v>61</v>
      </c>
      <c r="B27" s="4" t="s">
        <v>53</v>
      </c>
      <c r="C27" s="4" t="s">
        <v>129</v>
      </c>
      <c r="D27" s="4" t="s">
        <v>9</v>
      </c>
      <c r="E27" s="5">
        <v>341</v>
      </c>
      <c r="F27" s="4" t="s">
        <v>55</v>
      </c>
    </row>
    <row r="28" spans="1:6" x14ac:dyDescent="0.25">
      <c r="A28" s="11" t="s">
        <v>61</v>
      </c>
      <c r="B28" s="11" t="s">
        <v>53</v>
      </c>
      <c r="C28" s="11" t="s">
        <v>129</v>
      </c>
      <c r="D28" s="11" t="s">
        <v>34</v>
      </c>
      <c r="E28" s="86">
        <v>308</v>
      </c>
      <c r="F28" s="11" t="s">
        <v>56</v>
      </c>
    </row>
    <row r="29" spans="1:6" ht="28.5" x14ac:dyDescent="0.25">
      <c r="A29" s="4" t="s">
        <v>61</v>
      </c>
      <c r="B29" s="4" t="s">
        <v>53</v>
      </c>
      <c r="C29" s="4" t="s">
        <v>129</v>
      </c>
      <c r="D29" s="4" t="s">
        <v>10</v>
      </c>
      <c r="E29" s="5">
        <v>264</v>
      </c>
      <c r="F29" s="4" t="s">
        <v>57</v>
      </c>
    </row>
    <row r="30" spans="1:6" x14ac:dyDescent="0.25">
      <c r="A30" s="11" t="s">
        <v>61</v>
      </c>
      <c r="B30" s="11" t="s">
        <v>53</v>
      </c>
      <c r="C30" s="11" t="s">
        <v>129</v>
      </c>
      <c r="D30" s="11" t="s">
        <v>13</v>
      </c>
      <c r="E30" s="86">
        <v>231</v>
      </c>
      <c r="F30" s="11" t="s">
        <v>58</v>
      </c>
    </row>
    <row r="31" spans="1:6" x14ac:dyDescent="0.25">
      <c r="A31" s="4" t="s">
        <v>61</v>
      </c>
      <c r="B31" s="4" t="s">
        <v>53</v>
      </c>
      <c r="C31" s="4" t="s">
        <v>129</v>
      </c>
      <c r="D31" s="4" t="s">
        <v>13</v>
      </c>
      <c r="E31" s="5">
        <v>198</v>
      </c>
      <c r="F31" s="4" t="s">
        <v>59</v>
      </c>
    </row>
    <row r="32" spans="1:6" ht="15.75" thickBot="1" x14ac:dyDescent="0.3">
      <c r="A32" s="12" t="s">
        <v>61</v>
      </c>
      <c r="B32" s="12" t="s">
        <v>53</v>
      </c>
      <c r="C32" s="12" t="s">
        <v>129</v>
      </c>
      <c r="D32" s="12" t="s">
        <v>12</v>
      </c>
      <c r="E32" s="87">
        <v>187</v>
      </c>
      <c r="F32" s="12" t="s">
        <v>60</v>
      </c>
    </row>
    <row r="33" spans="1:6" ht="15.75" thickTop="1" x14ac:dyDescent="0.25">
      <c r="A33" s="65" t="s">
        <v>468</v>
      </c>
      <c r="B33" s="65" t="s">
        <v>63</v>
      </c>
      <c r="C33" s="65" t="s">
        <v>129</v>
      </c>
      <c r="D33" s="65" t="s">
        <v>18</v>
      </c>
      <c r="E33" s="66">
        <v>285</v>
      </c>
      <c r="F33" s="65"/>
    </row>
    <row r="34" spans="1:6" x14ac:dyDescent="0.25">
      <c r="A34" s="11" t="s">
        <v>468</v>
      </c>
      <c r="B34" s="11" t="s">
        <v>63</v>
      </c>
      <c r="C34" s="11" t="s">
        <v>129</v>
      </c>
      <c r="D34" s="11" t="s">
        <v>9</v>
      </c>
      <c r="E34" s="86">
        <v>245</v>
      </c>
      <c r="F34" s="11"/>
    </row>
    <row r="35" spans="1:6" x14ac:dyDescent="0.25">
      <c r="A35" s="4" t="s">
        <v>468</v>
      </c>
      <c r="B35" s="4" t="s">
        <v>63</v>
      </c>
      <c r="C35" s="4" t="s">
        <v>129</v>
      </c>
      <c r="D35" s="4" t="s">
        <v>42</v>
      </c>
      <c r="E35" s="5">
        <v>239</v>
      </c>
      <c r="F35" s="4"/>
    </row>
    <row r="36" spans="1:6" x14ac:dyDescent="0.25">
      <c r="A36" s="11" t="s">
        <v>468</v>
      </c>
      <c r="B36" s="11" t="s">
        <v>63</v>
      </c>
      <c r="C36" s="11" t="s">
        <v>129</v>
      </c>
      <c r="D36" s="11" t="s">
        <v>10</v>
      </c>
      <c r="E36" s="86">
        <v>234</v>
      </c>
      <c r="F36" s="11"/>
    </row>
    <row r="37" spans="1:6" x14ac:dyDescent="0.25">
      <c r="A37" s="4" t="s">
        <v>468</v>
      </c>
      <c r="B37" s="4" t="s">
        <v>63</v>
      </c>
      <c r="C37" s="4" t="s">
        <v>129</v>
      </c>
      <c r="D37" s="4" t="s">
        <v>13</v>
      </c>
      <c r="E37" s="5">
        <v>192</v>
      </c>
      <c r="F37" s="4"/>
    </row>
    <row r="38" spans="1:6" x14ac:dyDescent="0.25">
      <c r="A38" s="11" t="s">
        <v>468</v>
      </c>
      <c r="B38" s="11" t="s">
        <v>63</v>
      </c>
      <c r="C38" s="11" t="s">
        <v>129</v>
      </c>
      <c r="D38" s="11" t="s">
        <v>12</v>
      </c>
      <c r="E38" s="86">
        <v>187</v>
      </c>
      <c r="F38" s="11"/>
    </row>
    <row r="39" spans="1:6" ht="15.75" thickBot="1" x14ac:dyDescent="0.3">
      <c r="A39" s="63" t="s">
        <v>468</v>
      </c>
      <c r="B39" s="63" t="s">
        <v>63</v>
      </c>
      <c r="C39" s="63" t="s">
        <v>129</v>
      </c>
      <c r="D39" s="63" t="s">
        <v>43</v>
      </c>
      <c r="E39" s="64">
        <v>159</v>
      </c>
      <c r="F39" s="63"/>
    </row>
    <row r="40" spans="1:6" ht="15.75" thickTop="1" x14ac:dyDescent="0.25">
      <c r="A40" s="10" t="s">
        <v>278</v>
      </c>
      <c r="B40" s="10" t="s">
        <v>38</v>
      </c>
      <c r="C40" s="10" t="s">
        <v>129</v>
      </c>
      <c r="D40" s="10" t="s">
        <v>40</v>
      </c>
      <c r="E40" s="88">
        <v>462.00000000000006</v>
      </c>
      <c r="F40" s="10"/>
    </row>
    <row r="41" spans="1:6" x14ac:dyDescent="0.25">
      <c r="A41" s="4" t="s">
        <v>278</v>
      </c>
      <c r="B41" s="4" t="s">
        <v>38</v>
      </c>
      <c r="C41" s="4" t="s">
        <v>129</v>
      </c>
      <c r="D41" s="4" t="s">
        <v>18</v>
      </c>
      <c r="E41" s="5">
        <v>396.00000000000006</v>
      </c>
      <c r="F41" s="4"/>
    </row>
    <row r="42" spans="1:6" x14ac:dyDescent="0.25">
      <c r="A42" s="11" t="s">
        <v>278</v>
      </c>
      <c r="B42" s="11" t="s">
        <v>38</v>
      </c>
      <c r="C42" s="11" t="s">
        <v>129</v>
      </c>
      <c r="D42" s="11" t="s">
        <v>7</v>
      </c>
      <c r="E42" s="86">
        <v>352</v>
      </c>
      <c r="F42" s="11"/>
    </row>
    <row r="43" spans="1:6" x14ac:dyDescent="0.25">
      <c r="A43" s="4" t="s">
        <v>278</v>
      </c>
      <c r="B43" s="4" t="s">
        <v>38</v>
      </c>
      <c r="C43" s="4" t="s">
        <v>129</v>
      </c>
      <c r="D43" s="4" t="s">
        <v>21</v>
      </c>
      <c r="E43" s="5">
        <v>308</v>
      </c>
      <c r="F43" s="4"/>
    </row>
    <row r="44" spans="1:6" x14ac:dyDescent="0.25">
      <c r="A44" s="11" t="s">
        <v>278</v>
      </c>
      <c r="B44" s="11" t="s">
        <v>38</v>
      </c>
      <c r="C44" s="11" t="s">
        <v>129</v>
      </c>
      <c r="D44" s="11" t="s">
        <v>42</v>
      </c>
      <c r="E44" s="86">
        <v>275</v>
      </c>
      <c r="F44" s="11"/>
    </row>
    <row r="45" spans="1:6" x14ac:dyDescent="0.25">
      <c r="A45" s="4" t="s">
        <v>278</v>
      </c>
      <c r="B45" s="4" t="s">
        <v>38</v>
      </c>
      <c r="C45" s="4" t="s">
        <v>129</v>
      </c>
      <c r="D45" s="4" t="s">
        <v>9</v>
      </c>
      <c r="E45" s="5">
        <v>258.5</v>
      </c>
      <c r="F45" s="4"/>
    </row>
    <row r="46" spans="1:6" x14ac:dyDescent="0.25">
      <c r="A46" s="11" t="s">
        <v>278</v>
      </c>
      <c r="B46" s="11" t="s">
        <v>38</v>
      </c>
      <c r="C46" s="11" t="s">
        <v>129</v>
      </c>
      <c r="D46" s="11" t="s">
        <v>10</v>
      </c>
      <c r="E46" s="86">
        <v>236.50000000000003</v>
      </c>
      <c r="F46" s="11"/>
    </row>
    <row r="47" spans="1:6" x14ac:dyDescent="0.25">
      <c r="A47" s="4" t="s">
        <v>278</v>
      </c>
      <c r="B47" s="4" t="s">
        <v>38</v>
      </c>
      <c r="C47" s="4" t="s">
        <v>129</v>
      </c>
      <c r="D47" s="4" t="s">
        <v>25</v>
      </c>
      <c r="E47" s="5">
        <v>236.50000000000003</v>
      </c>
      <c r="F47" s="4"/>
    </row>
    <row r="48" spans="1:6" x14ac:dyDescent="0.25">
      <c r="A48" s="11" t="s">
        <v>278</v>
      </c>
      <c r="B48" s="11" t="s">
        <v>38</v>
      </c>
      <c r="C48" s="11" t="s">
        <v>129</v>
      </c>
      <c r="D48" s="11" t="s">
        <v>34</v>
      </c>
      <c r="E48" s="86">
        <v>275</v>
      </c>
      <c r="F48" s="11"/>
    </row>
    <row r="49" spans="1:6" x14ac:dyDescent="0.25">
      <c r="A49" s="4" t="s">
        <v>278</v>
      </c>
      <c r="B49" s="4" t="s">
        <v>38</v>
      </c>
      <c r="C49" s="4" t="s">
        <v>129</v>
      </c>
      <c r="D49" s="4" t="s">
        <v>13</v>
      </c>
      <c r="E49" s="5">
        <v>253.00000000000003</v>
      </c>
      <c r="F49" s="4"/>
    </row>
    <row r="50" spans="1:6" x14ac:dyDescent="0.25">
      <c r="A50" s="11" t="s">
        <v>278</v>
      </c>
      <c r="B50" s="11" t="s">
        <v>38</v>
      </c>
      <c r="C50" s="11" t="s">
        <v>129</v>
      </c>
      <c r="D50" s="11" t="s">
        <v>43</v>
      </c>
      <c r="E50" s="86">
        <v>220.00000000000003</v>
      </c>
      <c r="F50" s="11"/>
    </row>
    <row r="51" spans="1:6" ht="15.75" thickBot="1" x14ac:dyDescent="0.3">
      <c r="A51" s="63" t="s">
        <v>278</v>
      </c>
      <c r="B51" s="63" t="s">
        <v>38</v>
      </c>
      <c r="C51" s="63" t="s">
        <v>129</v>
      </c>
      <c r="D51" s="63" t="s">
        <v>12</v>
      </c>
      <c r="E51" s="64">
        <v>187.00000000000003</v>
      </c>
      <c r="F51" s="63"/>
    </row>
    <row r="52" spans="1:6" ht="72" thickTop="1" x14ac:dyDescent="0.25">
      <c r="A52" s="10" t="s">
        <v>82</v>
      </c>
      <c r="B52" s="10" t="s">
        <v>83</v>
      </c>
      <c r="C52" s="10" t="s">
        <v>129</v>
      </c>
      <c r="D52" s="10" t="s">
        <v>42</v>
      </c>
      <c r="E52" s="88">
        <v>264</v>
      </c>
      <c r="F52" s="10" t="s">
        <v>84</v>
      </c>
    </row>
    <row r="53" spans="1:6" ht="71.25" x14ac:dyDescent="0.25">
      <c r="A53" s="4" t="s">
        <v>82</v>
      </c>
      <c r="B53" s="4" t="s">
        <v>5</v>
      </c>
      <c r="C53" s="4" t="s">
        <v>129</v>
      </c>
      <c r="D53" s="4" t="s">
        <v>34</v>
      </c>
      <c r="E53" s="5">
        <v>187.00000000000003</v>
      </c>
      <c r="F53" s="4" t="s">
        <v>84</v>
      </c>
    </row>
    <row r="54" spans="1:6" ht="72" thickBot="1" x14ac:dyDescent="0.3">
      <c r="A54" s="12" t="s">
        <v>82</v>
      </c>
      <c r="B54" s="12" t="s">
        <v>5</v>
      </c>
      <c r="C54" s="12" t="s">
        <v>129</v>
      </c>
      <c r="D54" s="12" t="s">
        <v>12</v>
      </c>
      <c r="E54" s="87">
        <v>154</v>
      </c>
      <c r="F54" s="12" t="s">
        <v>84</v>
      </c>
    </row>
    <row r="55" spans="1:6" ht="15.75" thickTop="1" x14ac:dyDescent="0.25">
      <c r="A55" s="65" t="s">
        <v>482</v>
      </c>
      <c r="B55" s="65" t="s">
        <v>86</v>
      </c>
      <c r="C55" s="65" t="s">
        <v>829</v>
      </c>
      <c r="D55" s="65" t="s">
        <v>42</v>
      </c>
      <c r="E55" s="66">
        <v>385</v>
      </c>
      <c r="F55" s="65" t="s">
        <v>830</v>
      </c>
    </row>
    <row r="56" spans="1:6" ht="15.75" thickBot="1" x14ac:dyDescent="0.3">
      <c r="A56" s="12" t="s">
        <v>482</v>
      </c>
      <c r="B56" s="12" t="s">
        <v>86</v>
      </c>
      <c r="C56" s="12" t="s">
        <v>829</v>
      </c>
      <c r="D56" s="12" t="s">
        <v>10</v>
      </c>
      <c r="E56" s="87">
        <v>297</v>
      </c>
      <c r="F56" s="12" t="s">
        <v>831</v>
      </c>
    </row>
    <row r="57" spans="1:6" ht="29.25" thickTop="1" x14ac:dyDescent="0.25">
      <c r="A57" s="65" t="s">
        <v>453</v>
      </c>
      <c r="B57" s="65" t="s">
        <v>384</v>
      </c>
      <c r="C57" s="65" t="s">
        <v>129</v>
      </c>
      <c r="D57" s="65" t="s">
        <v>18</v>
      </c>
      <c r="E57" s="66">
        <v>396</v>
      </c>
      <c r="F57" s="65" t="s">
        <v>452</v>
      </c>
    </row>
    <row r="58" spans="1:6" x14ac:dyDescent="0.25">
      <c r="A58" s="11" t="s">
        <v>453</v>
      </c>
      <c r="B58" s="11" t="s">
        <v>384</v>
      </c>
      <c r="C58" s="11" t="s">
        <v>129</v>
      </c>
      <c r="D58" s="11" t="s">
        <v>21</v>
      </c>
      <c r="E58" s="86">
        <v>396</v>
      </c>
      <c r="F58" s="11"/>
    </row>
    <row r="59" spans="1:6" x14ac:dyDescent="0.25">
      <c r="A59" s="4" t="s">
        <v>453</v>
      </c>
      <c r="B59" s="4" t="s">
        <v>384</v>
      </c>
      <c r="C59" s="4" t="s">
        <v>129</v>
      </c>
      <c r="D59" s="4" t="s">
        <v>9</v>
      </c>
      <c r="E59" s="5">
        <v>297</v>
      </c>
      <c r="F59" s="4"/>
    </row>
    <row r="60" spans="1:6" x14ac:dyDescent="0.25">
      <c r="A60" s="11" t="s">
        <v>453</v>
      </c>
      <c r="B60" s="11" t="s">
        <v>384</v>
      </c>
      <c r="C60" s="11" t="s">
        <v>129</v>
      </c>
      <c r="D60" s="11" t="s">
        <v>10</v>
      </c>
      <c r="E60" s="86">
        <v>264</v>
      </c>
      <c r="F60" s="11"/>
    </row>
    <row r="61" spans="1:6" x14ac:dyDescent="0.25">
      <c r="A61" s="4" t="s">
        <v>453</v>
      </c>
      <c r="B61" s="4" t="s">
        <v>384</v>
      </c>
      <c r="C61" s="4" t="s">
        <v>129</v>
      </c>
      <c r="D61" s="4" t="s">
        <v>34</v>
      </c>
      <c r="E61" s="5">
        <v>220</v>
      </c>
      <c r="F61" s="4"/>
    </row>
    <row r="62" spans="1:6" x14ac:dyDescent="0.25">
      <c r="A62" s="11" t="s">
        <v>453</v>
      </c>
      <c r="B62" s="11" t="s">
        <v>384</v>
      </c>
      <c r="C62" s="11" t="s">
        <v>129</v>
      </c>
      <c r="D62" s="11" t="s">
        <v>12</v>
      </c>
      <c r="E62" s="86">
        <v>214.5</v>
      </c>
      <c r="F62" s="11"/>
    </row>
    <row r="63" spans="1:6" ht="15.75" thickBot="1" x14ac:dyDescent="0.3">
      <c r="A63" s="63" t="s">
        <v>453</v>
      </c>
      <c r="B63" s="63" t="s">
        <v>384</v>
      </c>
      <c r="C63" s="63" t="s">
        <v>129</v>
      </c>
      <c r="D63" s="63" t="s">
        <v>43</v>
      </c>
      <c r="E63" s="64">
        <v>225.5</v>
      </c>
      <c r="F63" s="63"/>
    </row>
    <row r="64" spans="1:6" ht="15.75" thickTop="1" x14ac:dyDescent="0.25">
      <c r="A64" s="10" t="s">
        <v>489</v>
      </c>
      <c r="B64" s="10" t="s">
        <v>86</v>
      </c>
      <c r="C64" s="10" t="s">
        <v>832</v>
      </c>
      <c r="D64" s="10" t="s">
        <v>9</v>
      </c>
      <c r="E64" s="88">
        <v>285</v>
      </c>
      <c r="F64" s="10" t="s">
        <v>833</v>
      </c>
    </row>
    <row r="65" spans="1:6" x14ac:dyDescent="0.25">
      <c r="A65" s="4" t="s">
        <v>489</v>
      </c>
      <c r="B65" s="4" t="s">
        <v>292</v>
      </c>
      <c r="C65" s="4" t="s">
        <v>832</v>
      </c>
      <c r="D65" s="4" t="s">
        <v>9</v>
      </c>
      <c r="E65" s="5">
        <v>285</v>
      </c>
      <c r="F65" s="4" t="s">
        <v>834</v>
      </c>
    </row>
    <row r="66" spans="1:6" x14ac:dyDescent="0.25">
      <c r="A66" s="11" t="s">
        <v>489</v>
      </c>
      <c r="B66" s="11" t="s">
        <v>292</v>
      </c>
      <c r="C66" s="11" t="s">
        <v>832</v>
      </c>
      <c r="D66" s="11" t="s">
        <v>21</v>
      </c>
      <c r="E66" s="86">
        <v>335</v>
      </c>
      <c r="F66" s="11" t="s">
        <v>835</v>
      </c>
    </row>
    <row r="67" spans="1:6" x14ac:dyDescent="0.25">
      <c r="A67" s="4" t="s">
        <v>489</v>
      </c>
      <c r="B67" s="4" t="s">
        <v>86</v>
      </c>
      <c r="C67" s="4" t="s">
        <v>832</v>
      </c>
      <c r="D67" s="4" t="s">
        <v>21</v>
      </c>
      <c r="E67" s="5">
        <v>335</v>
      </c>
      <c r="F67" s="4" t="s">
        <v>836</v>
      </c>
    </row>
    <row r="68" spans="1:6" ht="15.75" thickBot="1" x14ac:dyDescent="0.3">
      <c r="A68" s="12" t="s">
        <v>489</v>
      </c>
      <c r="B68" s="12" t="s">
        <v>89</v>
      </c>
      <c r="C68" s="12" t="s">
        <v>832</v>
      </c>
      <c r="D68" s="12" t="s">
        <v>18</v>
      </c>
      <c r="E68" s="87">
        <v>383</v>
      </c>
      <c r="F68" s="12" t="s">
        <v>837</v>
      </c>
    </row>
    <row r="69" spans="1:6" ht="15.75" thickTop="1" x14ac:dyDescent="0.25">
      <c r="A69" s="65" t="s">
        <v>68</v>
      </c>
      <c r="B69" s="65" t="s">
        <v>63</v>
      </c>
      <c r="C69" s="65" t="s">
        <v>129</v>
      </c>
      <c r="D69" s="65" t="s">
        <v>18</v>
      </c>
      <c r="E69" s="66">
        <v>396</v>
      </c>
      <c r="F69" s="65" t="s">
        <v>18</v>
      </c>
    </row>
    <row r="70" spans="1:6" ht="28.5" x14ac:dyDescent="0.25">
      <c r="A70" s="11" t="s">
        <v>68</v>
      </c>
      <c r="B70" s="11" t="s">
        <v>63</v>
      </c>
      <c r="C70" s="11" t="s">
        <v>129</v>
      </c>
      <c r="D70" s="11" t="s">
        <v>7</v>
      </c>
      <c r="E70" s="86">
        <v>374</v>
      </c>
      <c r="F70" s="11" t="s">
        <v>64</v>
      </c>
    </row>
    <row r="71" spans="1:6" x14ac:dyDescent="0.25">
      <c r="A71" s="4" t="s">
        <v>68</v>
      </c>
      <c r="B71" s="4" t="s">
        <v>63</v>
      </c>
      <c r="C71" s="4" t="s">
        <v>129</v>
      </c>
      <c r="D71" s="4" t="s">
        <v>21</v>
      </c>
      <c r="E71" s="5">
        <v>341</v>
      </c>
      <c r="F71" s="4" t="s">
        <v>21</v>
      </c>
    </row>
    <row r="72" spans="1:6" x14ac:dyDescent="0.25">
      <c r="A72" s="11" t="s">
        <v>68</v>
      </c>
      <c r="B72" s="11" t="s">
        <v>63</v>
      </c>
      <c r="C72" s="11" t="s">
        <v>129</v>
      </c>
      <c r="D72" s="11" t="s">
        <v>42</v>
      </c>
      <c r="E72" s="86">
        <v>319</v>
      </c>
      <c r="F72" s="11" t="s">
        <v>42</v>
      </c>
    </row>
    <row r="73" spans="1:6" x14ac:dyDescent="0.25">
      <c r="A73" s="4" t="s">
        <v>68</v>
      </c>
      <c r="B73" s="4" t="s">
        <v>63</v>
      </c>
      <c r="C73" s="4" t="s">
        <v>129</v>
      </c>
      <c r="D73" s="4" t="s">
        <v>9</v>
      </c>
      <c r="E73" s="5">
        <v>286</v>
      </c>
      <c r="F73" s="4" t="s">
        <v>9</v>
      </c>
    </row>
    <row r="74" spans="1:6" ht="28.5" x14ac:dyDescent="0.25">
      <c r="A74" s="11" t="s">
        <v>68</v>
      </c>
      <c r="B74" s="11" t="s">
        <v>63</v>
      </c>
      <c r="C74" s="11" t="s">
        <v>129</v>
      </c>
      <c r="D74" s="11" t="s">
        <v>34</v>
      </c>
      <c r="E74" s="86">
        <v>264</v>
      </c>
      <c r="F74" s="11" t="s">
        <v>447</v>
      </c>
    </row>
    <row r="75" spans="1:6" ht="28.5" x14ac:dyDescent="0.25">
      <c r="A75" s="4" t="s">
        <v>68</v>
      </c>
      <c r="B75" s="4" t="s">
        <v>63</v>
      </c>
      <c r="C75" s="4" t="s">
        <v>129</v>
      </c>
      <c r="D75" s="4" t="s">
        <v>10</v>
      </c>
      <c r="E75" s="5">
        <v>242</v>
      </c>
      <c r="F75" s="4" t="s">
        <v>448</v>
      </c>
    </row>
    <row r="76" spans="1:6" x14ac:dyDescent="0.25">
      <c r="A76" s="11" t="s">
        <v>68</v>
      </c>
      <c r="B76" s="11" t="s">
        <v>63</v>
      </c>
      <c r="C76" s="11" t="s">
        <v>129</v>
      </c>
      <c r="D76" s="11" t="s">
        <v>13</v>
      </c>
      <c r="E76" s="86">
        <v>209</v>
      </c>
      <c r="F76" s="11" t="s">
        <v>67</v>
      </c>
    </row>
    <row r="77" spans="1:6" x14ac:dyDescent="0.25">
      <c r="A77" s="4" t="s">
        <v>68</v>
      </c>
      <c r="B77" s="4" t="s">
        <v>63</v>
      </c>
      <c r="C77" s="4" t="s">
        <v>129</v>
      </c>
      <c r="D77" s="4" t="s">
        <v>43</v>
      </c>
      <c r="E77" s="5">
        <v>165</v>
      </c>
      <c r="F77" s="4" t="s">
        <v>449</v>
      </c>
    </row>
    <row r="78" spans="1:6" ht="15.75" thickBot="1" x14ac:dyDescent="0.3">
      <c r="A78" s="12" t="s">
        <v>68</v>
      </c>
      <c r="B78" s="12" t="s">
        <v>63</v>
      </c>
      <c r="C78" s="12" t="s">
        <v>129</v>
      </c>
      <c r="D78" s="12" t="s">
        <v>12</v>
      </c>
      <c r="E78" s="87">
        <v>132</v>
      </c>
      <c r="F78" s="12" t="s">
        <v>12</v>
      </c>
    </row>
    <row r="79" spans="1:6" ht="15.75" thickTop="1" x14ac:dyDescent="0.25">
      <c r="A79" s="65" t="s">
        <v>257</v>
      </c>
      <c r="B79" s="65" t="s">
        <v>499</v>
      </c>
      <c r="C79" s="65" t="s">
        <v>129</v>
      </c>
      <c r="D79" s="65" t="s">
        <v>21</v>
      </c>
      <c r="E79" s="66">
        <v>230</v>
      </c>
      <c r="F79" s="65"/>
    </row>
    <row r="80" spans="1:6" x14ac:dyDescent="0.25">
      <c r="A80" s="11" t="s">
        <v>257</v>
      </c>
      <c r="B80" s="11" t="s">
        <v>828</v>
      </c>
      <c r="C80" s="11" t="s">
        <v>129</v>
      </c>
      <c r="D80" s="11" t="s">
        <v>21</v>
      </c>
      <c r="E80" s="86">
        <v>230</v>
      </c>
      <c r="F80" s="11"/>
    </row>
    <row r="81" spans="1:6" x14ac:dyDescent="0.25">
      <c r="A81" s="4" t="s">
        <v>257</v>
      </c>
      <c r="B81" s="4" t="s">
        <v>823</v>
      </c>
      <c r="C81" s="4" t="s">
        <v>129</v>
      </c>
      <c r="D81" s="4" t="s">
        <v>10</v>
      </c>
      <c r="E81" s="5">
        <v>167</v>
      </c>
      <c r="F81" s="4"/>
    </row>
    <row r="82" spans="1:6" x14ac:dyDescent="0.25">
      <c r="A82" s="11" t="s">
        <v>257</v>
      </c>
      <c r="B82" s="11" t="s">
        <v>499</v>
      </c>
      <c r="C82" s="11" t="s">
        <v>129</v>
      </c>
      <c r="D82" s="11" t="s">
        <v>21</v>
      </c>
      <c r="E82" s="86">
        <v>230</v>
      </c>
      <c r="F82" s="11"/>
    </row>
    <row r="83" spans="1:6" x14ac:dyDescent="0.25">
      <c r="A83" s="4" t="s">
        <v>257</v>
      </c>
      <c r="B83" s="4" t="s">
        <v>828</v>
      </c>
      <c r="C83" s="4" t="s">
        <v>129</v>
      </c>
      <c r="D83" s="4" t="s">
        <v>21</v>
      </c>
      <c r="E83" s="5">
        <v>230</v>
      </c>
      <c r="F83" s="4"/>
    </row>
    <row r="84" spans="1:6" ht="15.75" thickBot="1" x14ac:dyDescent="0.3">
      <c r="A84" s="12" t="s">
        <v>257</v>
      </c>
      <c r="B84" s="12" t="s">
        <v>823</v>
      </c>
      <c r="C84" s="12" t="s">
        <v>129</v>
      </c>
      <c r="D84" s="12" t="s">
        <v>10</v>
      </c>
      <c r="E84" s="87">
        <v>167</v>
      </c>
      <c r="F84" s="12"/>
    </row>
    <row r="85" spans="1:6" ht="15.75" thickTop="1" x14ac:dyDescent="0.25"/>
  </sheetData>
  <autoFilter ref="A2:F84" xr:uid="{2A6D494E-46FA-44FE-8CE5-3358A4743C23}">
    <sortState xmlns:xlrd2="http://schemas.microsoft.com/office/spreadsheetml/2017/richdata2" ref="A3:F84">
      <sortCondition ref="A2:A84"/>
    </sortState>
  </autoFilter>
  <mergeCells count="1">
    <mergeCell ref="B1:F1"/>
  </mergeCells>
  <dataValidations count="1">
    <dataValidation type="list" allowBlank="1" showInputMessage="1" showErrorMessage="1" prompt="Please select from the dropdown list." sqref="D3:D84" xr:uid="{EF29E5E5-348F-417F-91CF-B8222BE25B54}">
      <formula1>"Partner, Director, Senior Manager, Associate Director, Principal, Associate, Senior, Scientist, Specialist, Technician, Draftsperson, Graduate"</formula1>
    </dataValidation>
  </dataValidations>
  <hyperlinks>
    <hyperlink ref="A1" location="Summary!A1" display="Link to SUMMARY Worksheet" xr:uid="{8BC7CB65-A80C-48AE-981E-B868245CCCA7}"/>
  </hyperlinks>
  <pageMargins left="0.7" right="0.7" top="0.75" bottom="0.75" header="0.3" footer="0.3"/>
  <headerFooter>
    <oddHeader>&amp;C&amp;"Calibri"&amp;12&amp;KFF0000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D9AF3-388D-4B89-B072-834847AB0EAE}">
  <sheetPr>
    <tabColor theme="9" tint="-0.249977111117893"/>
  </sheetPr>
  <dimension ref="A1:N32"/>
  <sheetViews>
    <sheetView showGridLines="0" workbookViewId="0">
      <selection activeCell="A2" sqref="A2"/>
    </sheetView>
  </sheetViews>
  <sheetFormatPr defaultRowHeight="15" x14ac:dyDescent="0.25"/>
  <cols>
    <col min="1" max="1" width="54.5703125" bestFit="1" customWidth="1"/>
    <col min="2" max="14" width="14.28515625" customWidth="1"/>
    <col min="15" max="15" width="11.28515625" bestFit="1" customWidth="1"/>
    <col min="16" max="16" width="11.5703125" bestFit="1" customWidth="1"/>
  </cols>
  <sheetData>
    <row r="1" spans="1:14" ht="25.5" x14ac:dyDescent="0.5">
      <c r="A1" s="39" t="s">
        <v>195</v>
      </c>
      <c r="B1" s="178" t="s">
        <v>946</v>
      </c>
      <c r="C1" s="178"/>
      <c r="D1" s="178"/>
      <c r="E1" s="178"/>
      <c r="F1" s="178"/>
      <c r="G1" s="178"/>
      <c r="H1" s="178"/>
      <c r="I1" s="178"/>
      <c r="J1" s="178"/>
      <c r="K1" s="178"/>
      <c r="L1" s="178"/>
      <c r="M1" s="178"/>
    </row>
    <row r="2" spans="1:14" ht="17.25" thickBot="1" x14ac:dyDescent="0.35">
      <c r="A2" s="41" t="s">
        <v>142</v>
      </c>
      <c r="B2" s="41" t="s">
        <v>143</v>
      </c>
      <c r="C2" s="41"/>
      <c r="D2" s="41"/>
      <c r="E2" s="41"/>
      <c r="F2" s="41"/>
      <c r="G2" s="41"/>
      <c r="H2" s="41"/>
      <c r="I2" s="41"/>
      <c r="J2" s="41"/>
      <c r="K2" s="41"/>
      <c r="L2" s="41"/>
      <c r="M2" s="41"/>
      <c r="N2" s="41"/>
    </row>
    <row r="3" spans="1:14"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879</v>
      </c>
      <c r="N3" s="42" t="s">
        <v>13</v>
      </c>
    </row>
    <row r="4" spans="1:14" ht="16.5" x14ac:dyDescent="0.3">
      <c r="A4" s="103" t="s">
        <v>786</v>
      </c>
      <c r="B4" s="71"/>
      <c r="C4" s="72">
        <v>323.95</v>
      </c>
      <c r="D4" s="72">
        <v>459.79999999999995</v>
      </c>
      <c r="E4" s="72">
        <v>182.875</v>
      </c>
      <c r="F4" s="72">
        <v>167.2</v>
      </c>
      <c r="G4" s="72"/>
      <c r="H4" s="72">
        <v>376.2</v>
      </c>
      <c r="I4" s="72"/>
      <c r="J4" s="72">
        <v>282.14999999999998</v>
      </c>
      <c r="K4" s="72">
        <v>376.2</v>
      </c>
      <c r="L4" s="72">
        <v>240.35</v>
      </c>
      <c r="M4" s="72"/>
      <c r="N4" s="72">
        <v>303.05</v>
      </c>
    </row>
    <row r="5" spans="1:14" ht="16.5" x14ac:dyDescent="0.3">
      <c r="A5" s="84" t="s">
        <v>839</v>
      </c>
      <c r="B5" s="73"/>
      <c r="C5" s="46">
        <v>339.625</v>
      </c>
      <c r="D5" s="46">
        <v>370.97500000000002</v>
      </c>
      <c r="E5" s="46">
        <v>161.97499999999999</v>
      </c>
      <c r="F5" s="46">
        <v>156.75</v>
      </c>
      <c r="G5" s="46">
        <v>470.25</v>
      </c>
      <c r="H5" s="46">
        <v>266.47500000000002</v>
      </c>
      <c r="I5" s="46"/>
      <c r="J5" s="46">
        <v>219.45</v>
      </c>
      <c r="K5" s="46"/>
      <c r="L5" s="46">
        <v>256.02499999999998</v>
      </c>
      <c r="M5" s="46"/>
      <c r="N5" s="46">
        <v>203.77500000000001</v>
      </c>
    </row>
    <row r="6" spans="1:14" ht="16.5" x14ac:dyDescent="0.3">
      <c r="A6" s="70" t="s">
        <v>344</v>
      </c>
      <c r="B6" s="73">
        <v>180</v>
      </c>
      <c r="C6" s="46"/>
      <c r="D6" s="46">
        <v>335</v>
      </c>
      <c r="E6" s="46"/>
      <c r="F6" s="46"/>
      <c r="G6" s="46"/>
      <c r="H6" s="46">
        <v>210</v>
      </c>
      <c r="I6" s="46"/>
      <c r="J6" s="46">
        <v>190</v>
      </c>
      <c r="K6" s="46"/>
      <c r="L6" s="46"/>
      <c r="M6" s="46"/>
      <c r="N6" s="46"/>
    </row>
    <row r="7" spans="1:14" ht="16.5" x14ac:dyDescent="0.3">
      <c r="A7" s="84" t="s">
        <v>853</v>
      </c>
      <c r="B7" s="73">
        <v>270</v>
      </c>
      <c r="C7" s="46"/>
      <c r="D7" s="46"/>
      <c r="E7" s="46">
        <v>202.5</v>
      </c>
      <c r="F7" s="46">
        <v>180</v>
      </c>
      <c r="G7" s="46"/>
      <c r="H7" s="46">
        <v>297</v>
      </c>
      <c r="I7" s="46"/>
      <c r="J7" s="46">
        <v>247.5</v>
      </c>
      <c r="K7" s="46"/>
      <c r="L7" s="46"/>
      <c r="M7" s="46"/>
      <c r="N7" s="46">
        <v>225</v>
      </c>
    </row>
    <row r="8" spans="1:14" ht="16.5" x14ac:dyDescent="0.3">
      <c r="A8" s="70" t="s">
        <v>928</v>
      </c>
      <c r="B8" s="73">
        <v>275</v>
      </c>
      <c r="C8" s="46"/>
      <c r="D8" s="46"/>
      <c r="E8" s="46"/>
      <c r="F8" s="46">
        <v>190</v>
      </c>
      <c r="G8" s="46"/>
      <c r="H8" s="46">
        <v>400</v>
      </c>
      <c r="I8" s="46"/>
      <c r="J8" s="46"/>
      <c r="K8" s="46"/>
      <c r="L8" s="46"/>
      <c r="M8" s="46"/>
      <c r="N8" s="46">
        <v>225</v>
      </c>
    </row>
    <row r="9" spans="1:14" ht="16.5" x14ac:dyDescent="0.3">
      <c r="A9" s="84" t="s">
        <v>61</v>
      </c>
      <c r="B9" s="73">
        <v>341</v>
      </c>
      <c r="C9" s="46"/>
      <c r="D9" s="46">
        <v>385</v>
      </c>
      <c r="E9" s="46"/>
      <c r="F9" s="46">
        <v>187</v>
      </c>
      <c r="G9" s="46"/>
      <c r="H9" s="46">
        <v>363</v>
      </c>
      <c r="I9" s="46"/>
      <c r="J9" s="46">
        <v>264</v>
      </c>
      <c r="K9" s="46"/>
      <c r="L9" s="46">
        <v>308</v>
      </c>
      <c r="M9" s="46"/>
      <c r="N9" s="46">
        <v>231</v>
      </c>
    </row>
    <row r="10" spans="1:14" ht="16.5" x14ac:dyDescent="0.3">
      <c r="A10" s="70" t="s">
        <v>509</v>
      </c>
      <c r="B10" s="73">
        <v>230</v>
      </c>
      <c r="C10" s="46"/>
      <c r="D10" s="46"/>
      <c r="E10" s="46">
        <v>120</v>
      </c>
      <c r="F10" s="46">
        <v>65</v>
      </c>
      <c r="G10" s="46"/>
      <c r="H10" s="46">
        <v>265</v>
      </c>
      <c r="I10" s="46"/>
      <c r="J10" s="46">
        <v>200</v>
      </c>
      <c r="K10" s="46">
        <v>265</v>
      </c>
      <c r="L10" s="46">
        <v>170</v>
      </c>
      <c r="M10" s="46"/>
      <c r="N10" s="46">
        <v>140</v>
      </c>
    </row>
    <row r="11" spans="1:14" ht="16.5" x14ac:dyDescent="0.3">
      <c r="A11" s="84" t="s">
        <v>73</v>
      </c>
      <c r="B11" s="73">
        <v>330</v>
      </c>
      <c r="C11" s="46"/>
      <c r="D11" s="46">
        <v>347</v>
      </c>
      <c r="E11" s="46">
        <v>198</v>
      </c>
      <c r="F11" s="46"/>
      <c r="G11" s="46"/>
      <c r="H11" s="46">
        <v>374</v>
      </c>
      <c r="I11" s="46"/>
      <c r="J11" s="46">
        <v>242</v>
      </c>
      <c r="K11" s="46">
        <v>275</v>
      </c>
      <c r="L11" s="46">
        <v>209</v>
      </c>
      <c r="M11" s="46"/>
      <c r="N11" s="46"/>
    </row>
    <row r="12" spans="1:14" ht="16.5" x14ac:dyDescent="0.3">
      <c r="A12" s="70" t="s">
        <v>914</v>
      </c>
      <c r="B12" s="73">
        <v>225.50000000000003</v>
      </c>
      <c r="C12" s="46"/>
      <c r="D12" s="46">
        <v>363.00000000000006</v>
      </c>
      <c r="E12" s="46"/>
      <c r="F12" s="46">
        <v>181.50000000000003</v>
      </c>
      <c r="G12" s="46">
        <v>330</v>
      </c>
      <c r="H12" s="46"/>
      <c r="I12" s="46"/>
      <c r="J12" s="46">
        <v>258.5</v>
      </c>
      <c r="K12" s="46">
        <v>280.5</v>
      </c>
      <c r="L12" s="46"/>
      <c r="M12" s="46"/>
      <c r="N12" s="46">
        <v>203.50000000000003</v>
      </c>
    </row>
    <row r="13" spans="1:14" ht="16.5" x14ac:dyDescent="0.3">
      <c r="A13" s="84" t="s">
        <v>939</v>
      </c>
      <c r="B13" s="73">
        <v>198</v>
      </c>
      <c r="C13" s="46"/>
      <c r="D13" s="46">
        <v>231</v>
      </c>
      <c r="E13" s="46"/>
      <c r="F13" s="46">
        <v>137.5</v>
      </c>
      <c r="G13" s="46"/>
      <c r="H13" s="46"/>
      <c r="I13" s="46"/>
      <c r="J13" s="46">
        <v>198</v>
      </c>
      <c r="K13" s="46"/>
      <c r="L13" s="46"/>
      <c r="M13" s="46"/>
      <c r="N13" s="46">
        <v>165</v>
      </c>
    </row>
    <row r="14" spans="1:14" ht="16.5" x14ac:dyDescent="0.3">
      <c r="A14" s="70" t="s">
        <v>940</v>
      </c>
      <c r="B14" s="73">
        <v>297</v>
      </c>
      <c r="C14" s="46"/>
      <c r="D14" s="46"/>
      <c r="E14" s="46"/>
      <c r="F14" s="46">
        <v>198</v>
      </c>
      <c r="G14" s="46"/>
      <c r="H14" s="46">
        <v>319</v>
      </c>
      <c r="I14" s="46"/>
      <c r="J14" s="46">
        <v>264</v>
      </c>
      <c r="K14" s="46"/>
      <c r="L14" s="46"/>
      <c r="M14" s="46"/>
      <c r="N14" s="46"/>
    </row>
    <row r="15" spans="1:14" ht="16.5" x14ac:dyDescent="0.3">
      <c r="A15" s="84" t="s">
        <v>62</v>
      </c>
      <c r="B15" s="73">
        <v>304.70000000000005</v>
      </c>
      <c r="C15" s="46">
        <v>201.3</v>
      </c>
      <c r="D15" s="46">
        <v>403.70000000000005</v>
      </c>
      <c r="E15" s="46"/>
      <c r="F15" s="46">
        <v>193.60000000000002</v>
      </c>
      <c r="G15" s="46">
        <v>498.30000000000007</v>
      </c>
      <c r="H15" s="46">
        <v>339.90000000000003</v>
      </c>
      <c r="I15" s="46"/>
      <c r="J15" s="46">
        <v>261.8</v>
      </c>
      <c r="K15" s="46">
        <v>240.9</v>
      </c>
      <c r="L15" s="46">
        <v>227.70000000000002</v>
      </c>
      <c r="M15" s="46"/>
      <c r="N15" s="46"/>
    </row>
    <row r="16" spans="1:14" ht="16.5" x14ac:dyDescent="0.3">
      <c r="A16" s="70" t="s">
        <v>919</v>
      </c>
      <c r="B16" s="73"/>
      <c r="C16" s="46"/>
      <c r="D16" s="46">
        <v>210</v>
      </c>
      <c r="E16" s="46"/>
      <c r="F16" s="46"/>
      <c r="G16" s="46"/>
      <c r="H16" s="46"/>
      <c r="I16" s="46"/>
      <c r="J16" s="46"/>
      <c r="K16" s="46"/>
      <c r="L16" s="46"/>
      <c r="M16" s="46"/>
      <c r="N16" s="46"/>
    </row>
    <row r="17" spans="1:14" ht="16.5" x14ac:dyDescent="0.3">
      <c r="A17" s="84" t="s">
        <v>857</v>
      </c>
      <c r="B17" s="73">
        <v>363</v>
      </c>
      <c r="C17" s="46">
        <v>440</v>
      </c>
      <c r="D17" s="46">
        <v>495</v>
      </c>
      <c r="E17" s="46"/>
      <c r="F17" s="46">
        <v>198</v>
      </c>
      <c r="G17" s="46"/>
      <c r="H17" s="46">
        <v>385</v>
      </c>
      <c r="I17" s="46"/>
      <c r="J17" s="46">
        <v>330</v>
      </c>
      <c r="K17" s="46"/>
      <c r="L17" s="46">
        <v>330</v>
      </c>
      <c r="M17" s="46">
        <v>154</v>
      </c>
      <c r="N17" s="46">
        <v>341</v>
      </c>
    </row>
    <row r="18" spans="1:14" ht="16.5" x14ac:dyDescent="0.3">
      <c r="A18" s="70" t="s">
        <v>278</v>
      </c>
      <c r="B18" s="73">
        <v>258.5</v>
      </c>
      <c r="C18" s="46">
        <v>308</v>
      </c>
      <c r="D18" s="46">
        <v>396.00000000000006</v>
      </c>
      <c r="E18" s="46">
        <v>220.00000000000003</v>
      </c>
      <c r="F18" s="46">
        <v>187.00000000000003</v>
      </c>
      <c r="G18" s="46">
        <v>462.00000000000006</v>
      </c>
      <c r="H18" s="46">
        <v>275</v>
      </c>
      <c r="I18" s="46">
        <v>236.50000000000003</v>
      </c>
      <c r="J18" s="46">
        <v>236.50000000000003</v>
      </c>
      <c r="K18" s="46">
        <v>352</v>
      </c>
      <c r="L18" s="46">
        <v>275</v>
      </c>
      <c r="M18" s="46"/>
      <c r="N18" s="46">
        <v>253.00000000000003</v>
      </c>
    </row>
    <row r="19" spans="1:14" ht="16.5" x14ac:dyDescent="0.3">
      <c r="A19" s="84" t="s">
        <v>926</v>
      </c>
      <c r="B19" s="73"/>
      <c r="C19" s="46"/>
      <c r="D19" s="46">
        <v>187</v>
      </c>
      <c r="E19" s="46">
        <v>165</v>
      </c>
      <c r="F19" s="46"/>
      <c r="G19" s="46"/>
      <c r="H19" s="46"/>
      <c r="I19" s="46"/>
      <c r="J19" s="46">
        <v>187</v>
      </c>
      <c r="K19" s="46"/>
      <c r="L19" s="46"/>
      <c r="M19" s="46"/>
      <c r="N19" s="46"/>
    </row>
    <row r="20" spans="1:14" ht="16.5" x14ac:dyDescent="0.3">
      <c r="A20" s="70" t="s">
        <v>846</v>
      </c>
      <c r="B20" s="73"/>
      <c r="C20" s="46"/>
      <c r="D20" s="46">
        <v>220</v>
      </c>
      <c r="E20" s="46">
        <v>165</v>
      </c>
      <c r="F20" s="46"/>
      <c r="G20" s="46"/>
      <c r="H20" s="46"/>
      <c r="I20" s="46"/>
      <c r="J20" s="46">
        <v>192.5</v>
      </c>
      <c r="K20" s="46"/>
      <c r="L20" s="46"/>
      <c r="M20" s="46"/>
      <c r="N20" s="46"/>
    </row>
    <row r="21" spans="1:14" ht="16.5" x14ac:dyDescent="0.3">
      <c r="A21" s="84" t="s">
        <v>906</v>
      </c>
      <c r="B21" s="73"/>
      <c r="C21" s="46"/>
      <c r="D21" s="46">
        <v>220</v>
      </c>
      <c r="E21" s="46">
        <v>220</v>
      </c>
      <c r="F21" s="46"/>
      <c r="G21" s="46"/>
      <c r="H21" s="46"/>
      <c r="I21" s="46"/>
      <c r="J21" s="46"/>
      <c r="K21" s="46"/>
      <c r="L21" s="46"/>
      <c r="M21" s="46"/>
      <c r="N21" s="46"/>
    </row>
    <row r="22" spans="1:14" ht="16.5" x14ac:dyDescent="0.3">
      <c r="A22" s="70" t="s">
        <v>252</v>
      </c>
      <c r="B22" s="73"/>
      <c r="C22" s="46"/>
      <c r="D22" s="46"/>
      <c r="E22" s="46"/>
      <c r="F22" s="46"/>
      <c r="G22" s="46"/>
      <c r="H22" s="46">
        <v>235.8125</v>
      </c>
      <c r="I22" s="46"/>
      <c r="J22" s="46">
        <v>303.1875</v>
      </c>
      <c r="K22" s="46"/>
      <c r="L22" s="46">
        <v>202.125</v>
      </c>
      <c r="M22" s="46"/>
      <c r="N22" s="46"/>
    </row>
    <row r="23" spans="1:14" ht="17.25" thickBot="1" x14ac:dyDescent="0.35">
      <c r="A23" s="89" t="s">
        <v>315</v>
      </c>
      <c r="B23" s="75"/>
      <c r="C23" s="52"/>
      <c r="D23" s="52"/>
      <c r="E23" s="52">
        <v>165</v>
      </c>
      <c r="F23" s="52"/>
      <c r="G23" s="52"/>
      <c r="H23" s="52">
        <v>285</v>
      </c>
      <c r="I23" s="52"/>
      <c r="J23" s="52">
        <v>260</v>
      </c>
      <c r="K23" s="52"/>
      <c r="L23" s="52"/>
      <c r="M23" s="52"/>
      <c r="N23" s="52">
        <v>165</v>
      </c>
    </row>
    <row r="24" spans="1:14" ht="15.75" thickTop="1" x14ac:dyDescent="0.25"/>
    <row r="25" spans="1:14" x14ac:dyDescent="0.25">
      <c r="A25" s="61" t="s">
        <v>187</v>
      </c>
      <c r="B25" s="54">
        <f>AVERAGE(B4:B23)</f>
        <v>272.72499999999997</v>
      </c>
      <c r="C25" s="54">
        <f t="shared" ref="C25:N25" si="0">AVERAGE(C4:C23)</f>
        <v>322.57499999999999</v>
      </c>
      <c r="D25" s="54">
        <f t="shared" si="0"/>
        <v>330.24821428571431</v>
      </c>
      <c r="E25" s="54">
        <f t="shared" si="0"/>
        <v>180.03500000000003</v>
      </c>
      <c r="F25" s="54">
        <f t="shared" si="0"/>
        <v>170.12916666666669</v>
      </c>
      <c r="G25" s="54">
        <f t="shared" si="0"/>
        <v>440.13750000000005</v>
      </c>
      <c r="H25" s="54">
        <f t="shared" si="0"/>
        <v>313.67053571428579</v>
      </c>
      <c r="I25" s="54">
        <f t="shared" si="0"/>
        <v>236.50000000000003</v>
      </c>
      <c r="J25" s="54">
        <f t="shared" si="0"/>
        <v>243.32867647058822</v>
      </c>
      <c r="K25" s="54">
        <f t="shared" si="0"/>
        <v>298.26666666666671</v>
      </c>
      <c r="L25" s="54">
        <f t="shared" si="0"/>
        <v>246.46666666666664</v>
      </c>
      <c r="M25" s="54">
        <f t="shared" si="0"/>
        <v>154</v>
      </c>
      <c r="N25" s="54">
        <f t="shared" si="0"/>
        <v>223.21136363636367</v>
      </c>
    </row>
    <row r="26" spans="1:14" x14ac:dyDescent="0.25">
      <c r="A26" s="61" t="s">
        <v>188</v>
      </c>
      <c r="B26" s="54">
        <f>STDEV(B4:B23)</f>
        <v>57.331161207972755</v>
      </c>
      <c r="C26" s="54">
        <f t="shared" ref="C26:N26" si="1">STDEV(C4:C23)</f>
        <v>85.148810913599917</v>
      </c>
      <c r="D26" s="54">
        <f t="shared" si="1"/>
        <v>99.543889848555295</v>
      </c>
      <c r="E26" s="54">
        <f t="shared" si="1"/>
        <v>30.981004933130631</v>
      </c>
      <c r="F26" s="54">
        <f t="shared" si="1"/>
        <v>37.658347247645338</v>
      </c>
      <c r="G26" s="54">
        <f t="shared" si="1"/>
        <v>75.050820281992827</v>
      </c>
      <c r="H26" s="54">
        <f t="shared" si="1"/>
        <v>60.282055709442112</v>
      </c>
      <c r="I26" s="62" t="e">
        <f t="shared" si="1"/>
        <v>#DIV/0!</v>
      </c>
      <c r="J26" s="54">
        <f t="shared" si="1"/>
        <v>41.438556680698134</v>
      </c>
      <c r="K26" s="54">
        <f t="shared" si="1"/>
        <v>53.320677665110878</v>
      </c>
      <c r="L26" s="54">
        <f t="shared" si="1"/>
        <v>51.570787212820569</v>
      </c>
      <c r="M26" s="62" t="e">
        <f t="shared" si="1"/>
        <v>#DIV/0!</v>
      </c>
      <c r="N26" s="54">
        <f t="shared" si="1"/>
        <v>59.724669697324678</v>
      </c>
    </row>
    <row r="27" spans="1:14" x14ac:dyDescent="0.25">
      <c r="A27" s="61" t="s">
        <v>189</v>
      </c>
      <c r="B27" s="54">
        <f>SUM(B25:B26)</f>
        <v>330.05616120797271</v>
      </c>
      <c r="C27" s="54">
        <f t="shared" ref="C27:N27" si="2">SUM(C25:C26)</f>
        <v>407.72381091359989</v>
      </c>
      <c r="D27" s="54">
        <f t="shared" si="2"/>
        <v>429.79210413426961</v>
      </c>
      <c r="E27" s="54">
        <f t="shared" si="2"/>
        <v>211.01600493313066</v>
      </c>
      <c r="F27" s="54">
        <f t="shared" si="2"/>
        <v>207.78751391431203</v>
      </c>
      <c r="G27" s="54">
        <f t="shared" si="2"/>
        <v>515.1883202819929</v>
      </c>
      <c r="H27" s="54">
        <f t="shared" si="2"/>
        <v>373.95259142372788</v>
      </c>
      <c r="I27" s="62" t="e">
        <f t="shared" si="2"/>
        <v>#DIV/0!</v>
      </c>
      <c r="J27" s="54">
        <f t="shared" si="2"/>
        <v>284.76723315128635</v>
      </c>
      <c r="K27" s="54">
        <f t="shared" si="2"/>
        <v>351.58734433177756</v>
      </c>
      <c r="L27" s="54">
        <f t="shared" si="2"/>
        <v>298.0374538794872</v>
      </c>
      <c r="M27" s="62" t="e">
        <f t="shared" si="2"/>
        <v>#DIV/0!</v>
      </c>
      <c r="N27" s="54">
        <f t="shared" si="2"/>
        <v>282.93603333368833</v>
      </c>
    </row>
    <row r="29" spans="1:14" x14ac:dyDescent="0.25">
      <c r="A29" s="85" t="s">
        <v>196</v>
      </c>
    </row>
    <row r="30" spans="1:14" x14ac:dyDescent="0.25">
      <c r="A30" s="56" t="s">
        <v>194</v>
      </c>
    </row>
    <row r="31" spans="1:14" x14ac:dyDescent="0.25">
      <c r="A31" s="57" t="s">
        <v>192</v>
      </c>
      <c r="B31" s="58" t="s">
        <v>193</v>
      </c>
    </row>
    <row r="32" spans="1:14" x14ac:dyDescent="0.25">
      <c r="A32" s="59" t="s">
        <v>190</v>
      </c>
      <c r="B32" s="60" t="s">
        <v>191</v>
      </c>
    </row>
  </sheetData>
  <mergeCells count="1">
    <mergeCell ref="B1:M1"/>
  </mergeCells>
  <conditionalFormatting pivot="1" sqref="B4:N23">
    <cfRule type="cellIs" dxfId="47" priority="4" operator="greaterThan">
      <formula>B$27</formula>
    </cfRule>
  </conditionalFormatting>
  <conditionalFormatting pivot="1" sqref="B4:N23">
    <cfRule type="cellIs" dxfId="46" priority="3" operator="between">
      <formula>B$25</formula>
      <formula>B$27</formula>
    </cfRule>
  </conditionalFormatting>
  <conditionalFormatting pivot="1" sqref="B4:N23">
    <cfRule type="cellIs" dxfId="45" priority="2" operator="lessThan">
      <formula>B$25</formula>
    </cfRule>
  </conditionalFormatting>
  <conditionalFormatting pivot="1" sqref="B4:N23">
    <cfRule type="containsBlanks" dxfId="44" priority="1">
      <formula>LEN(TRIM(B4))=0</formula>
    </cfRule>
  </conditionalFormatting>
  <hyperlinks>
    <hyperlink ref="A1" location="Summary!A1" display="Link to SUMMARY Worksheet" xr:uid="{4BCB9046-37D0-494C-A772-E1BCEA95B073}"/>
  </hyperlinks>
  <pageMargins left="0.7" right="0.7" top="0.75" bottom="0.75" header="0.3" footer="0.3"/>
  <headerFooter>
    <oddHeader>&amp;C&amp;"Calibri"&amp;12&amp;KFF0000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C235-F594-440F-8D2B-E223A7E0CF87}">
  <sheetPr>
    <tabColor theme="2" tint="-9.9978637043366805E-2"/>
  </sheetPr>
  <dimension ref="A1:F183"/>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838</v>
      </c>
      <c r="C1" s="180"/>
      <c r="D1" s="180"/>
      <c r="E1" s="180"/>
      <c r="F1" s="180"/>
    </row>
    <row r="2" spans="1:6" ht="30.75" thickTop="1" x14ac:dyDescent="0.25">
      <c r="A2" s="96" t="s">
        <v>112</v>
      </c>
      <c r="B2" s="97" t="s">
        <v>0</v>
      </c>
      <c r="C2" s="96" t="s">
        <v>1</v>
      </c>
      <c r="D2" s="96" t="s">
        <v>2</v>
      </c>
      <c r="E2" s="97" t="s">
        <v>3</v>
      </c>
      <c r="F2" s="98" t="s">
        <v>4</v>
      </c>
    </row>
    <row r="3" spans="1:6" x14ac:dyDescent="0.25">
      <c r="A3" s="4" t="s">
        <v>786</v>
      </c>
      <c r="B3" s="4" t="s">
        <v>5</v>
      </c>
      <c r="C3" s="4" t="s">
        <v>719</v>
      </c>
      <c r="D3" s="4" t="s">
        <v>18</v>
      </c>
      <c r="E3" s="5">
        <v>459.79999999999995</v>
      </c>
      <c r="F3" s="4" t="s">
        <v>792</v>
      </c>
    </row>
    <row r="4" spans="1:6" x14ac:dyDescent="0.25">
      <c r="A4" s="11" t="s">
        <v>786</v>
      </c>
      <c r="B4" s="11" t="s">
        <v>5</v>
      </c>
      <c r="C4" s="11" t="s">
        <v>719</v>
      </c>
      <c r="D4" s="11" t="s">
        <v>13</v>
      </c>
      <c r="E4" s="86">
        <v>303.05</v>
      </c>
      <c r="F4" s="11" t="s">
        <v>793</v>
      </c>
    </row>
    <row r="5" spans="1:6" x14ac:dyDescent="0.25">
      <c r="A5" s="4" t="s">
        <v>786</v>
      </c>
      <c r="B5" s="4" t="s">
        <v>5</v>
      </c>
      <c r="C5" s="4" t="s">
        <v>719</v>
      </c>
      <c r="D5" s="4" t="s">
        <v>34</v>
      </c>
      <c r="E5" s="5">
        <v>240.35</v>
      </c>
      <c r="F5" s="4" t="s">
        <v>794</v>
      </c>
    </row>
    <row r="6" spans="1:6" x14ac:dyDescent="0.25">
      <c r="A6" s="11" t="s">
        <v>786</v>
      </c>
      <c r="B6" s="11" t="s">
        <v>5</v>
      </c>
      <c r="C6" s="11" t="s">
        <v>719</v>
      </c>
      <c r="D6" s="11" t="s">
        <v>10</v>
      </c>
      <c r="E6" s="86">
        <v>282.14999999999998</v>
      </c>
      <c r="F6" s="11" t="s">
        <v>795</v>
      </c>
    </row>
    <row r="7" spans="1:6" x14ac:dyDescent="0.25">
      <c r="A7" s="4" t="s">
        <v>786</v>
      </c>
      <c r="B7" s="4" t="s">
        <v>5</v>
      </c>
      <c r="C7" s="4" t="s">
        <v>760</v>
      </c>
      <c r="D7" s="4" t="s">
        <v>13</v>
      </c>
      <c r="E7" s="5">
        <v>250.79999999999998</v>
      </c>
      <c r="F7" s="4" t="s">
        <v>796</v>
      </c>
    </row>
    <row r="8" spans="1:6" x14ac:dyDescent="0.25">
      <c r="A8" s="11" t="s">
        <v>786</v>
      </c>
      <c r="B8" s="11" t="s">
        <v>864</v>
      </c>
      <c r="C8" s="11" t="s">
        <v>719</v>
      </c>
      <c r="D8" s="11" t="s">
        <v>7</v>
      </c>
      <c r="E8" s="86">
        <v>376.2</v>
      </c>
      <c r="F8" s="11" t="s">
        <v>797</v>
      </c>
    </row>
    <row r="9" spans="1:6" x14ac:dyDescent="0.25">
      <c r="A9" s="4" t="s">
        <v>786</v>
      </c>
      <c r="B9" s="4" t="s">
        <v>864</v>
      </c>
      <c r="C9" s="4" t="s">
        <v>719</v>
      </c>
      <c r="D9" s="4" t="s">
        <v>42</v>
      </c>
      <c r="E9" s="5">
        <v>376.2</v>
      </c>
      <c r="F9" s="4" t="s">
        <v>798</v>
      </c>
    </row>
    <row r="10" spans="1:6" x14ac:dyDescent="0.25">
      <c r="A10" s="11" t="s">
        <v>786</v>
      </c>
      <c r="B10" s="11" t="s">
        <v>910</v>
      </c>
      <c r="C10" s="11" t="s">
        <v>719</v>
      </c>
      <c r="D10" s="11" t="s">
        <v>21</v>
      </c>
      <c r="E10" s="86">
        <v>323.95</v>
      </c>
      <c r="F10" s="11" t="s">
        <v>799</v>
      </c>
    </row>
    <row r="11" spans="1:6" x14ac:dyDescent="0.25">
      <c r="A11" s="4" t="s">
        <v>786</v>
      </c>
      <c r="B11" s="4" t="s">
        <v>5</v>
      </c>
      <c r="C11" s="4" t="s">
        <v>760</v>
      </c>
      <c r="D11" s="4" t="s">
        <v>43</v>
      </c>
      <c r="E11" s="5">
        <v>182.875</v>
      </c>
      <c r="F11" s="4" t="s">
        <v>800</v>
      </c>
    </row>
    <row r="12" spans="1:6" ht="15.75" thickBot="1" x14ac:dyDescent="0.3">
      <c r="A12" s="12" t="s">
        <v>786</v>
      </c>
      <c r="B12" s="12" t="s">
        <v>5</v>
      </c>
      <c r="C12" s="12" t="s">
        <v>719</v>
      </c>
      <c r="D12" s="12" t="s">
        <v>12</v>
      </c>
      <c r="E12" s="87">
        <v>167.2</v>
      </c>
      <c r="F12" s="12" t="s">
        <v>801</v>
      </c>
    </row>
    <row r="13" spans="1:6" ht="15.75" thickTop="1" x14ac:dyDescent="0.25">
      <c r="A13" s="65" t="s">
        <v>839</v>
      </c>
      <c r="B13" s="65" t="s">
        <v>5</v>
      </c>
      <c r="C13" s="65" t="s">
        <v>840</v>
      </c>
      <c r="D13" s="65" t="s">
        <v>40</v>
      </c>
      <c r="E13" s="66">
        <v>470.25</v>
      </c>
      <c r="F13" s="65" t="s">
        <v>94</v>
      </c>
    </row>
    <row r="14" spans="1:6" x14ac:dyDescent="0.25">
      <c r="A14" s="11" t="s">
        <v>839</v>
      </c>
      <c r="B14" s="11" t="s">
        <v>5</v>
      </c>
      <c r="C14" s="11" t="s">
        <v>840</v>
      </c>
      <c r="D14" s="11" t="s">
        <v>18</v>
      </c>
      <c r="E14" s="86">
        <v>370.97500000000002</v>
      </c>
      <c r="F14" s="11" t="s">
        <v>95</v>
      </c>
    </row>
    <row r="15" spans="1:6" x14ac:dyDescent="0.25">
      <c r="A15" s="4" t="s">
        <v>839</v>
      </c>
      <c r="B15" s="4" t="s">
        <v>5</v>
      </c>
      <c r="C15" s="4" t="s">
        <v>840</v>
      </c>
      <c r="D15" s="4" t="s">
        <v>21</v>
      </c>
      <c r="E15" s="5">
        <v>339.625</v>
      </c>
      <c r="F15" s="4" t="s">
        <v>96</v>
      </c>
    </row>
    <row r="16" spans="1:6" x14ac:dyDescent="0.25">
      <c r="A16" s="11" t="s">
        <v>839</v>
      </c>
      <c r="B16" s="11" t="s">
        <v>5</v>
      </c>
      <c r="C16" s="11" t="s">
        <v>840</v>
      </c>
      <c r="D16" s="11" t="s">
        <v>42</v>
      </c>
      <c r="E16" s="86">
        <v>266.47500000000002</v>
      </c>
      <c r="F16" s="11" t="s">
        <v>97</v>
      </c>
    </row>
    <row r="17" spans="1:6" x14ac:dyDescent="0.25">
      <c r="A17" s="4" t="s">
        <v>839</v>
      </c>
      <c r="B17" s="4" t="s">
        <v>5</v>
      </c>
      <c r="C17" s="4" t="s">
        <v>840</v>
      </c>
      <c r="D17" s="4" t="s">
        <v>10</v>
      </c>
      <c r="E17" s="5">
        <v>219.45</v>
      </c>
      <c r="F17" s="4" t="s">
        <v>98</v>
      </c>
    </row>
    <row r="18" spans="1:6" ht="28.5" x14ac:dyDescent="0.25">
      <c r="A18" s="11" t="s">
        <v>839</v>
      </c>
      <c r="B18" s="11" t="s">
        <v>5</v>
      </c>
      <c r="C18" s="11" t="s">
        <v>840</v>
      </c>
      <c r="D18" s="11" t="s">
        <v>34</v>
      </c>
      <c r="E18" s="86">
        <v>182.875</v>
      </c>
      <c r="F18" s="11" t="s">
        <v>99</v>
      </c>
    </row>
    <row r="19" spans="1:6" x14ac:dyDescent="0.25">
      <c r="A19" s="4" t="s">
        <v>839</v>
      </c>
      <c r="B19" s="4" t="s">
        <v>5</v>
      </c>
      <c r="C19" s="4" t="s">
        <v>840</v>
      </c>
      <c r="D19" s="4" t="s">
        <v>12</v>
      </c>
      <c r="E19" s="5">
        <v>156.75</v>
      </c>
      <c r="F19" s="4" t="s">
        <v>100</v>
      </c>
    </row>
    <row r="20" spans="1:6" ht="28.5" x14ac:dyDescent="0.25">
      <c r="A20" s="11" t="s">
        <v>839</v>
      </c>
      <c r="B20" s="11" t="s">
        <v>5</v>
      </c>
      <c r="C20" s="11" t="s">
        <v>840</v>
      </c>
      <c r="D20" s="11" t="s">
        <v>34</v>
      </c>
      <c r="E20" s="86">
        <v>256.02499999999998</v>
      </c>
      <c r="F20" s="11" t="s">
        <v>101</v>
      </c>
    </row>
    <row r="21" spans="1:6" x14ac:dyDescent="0.25">
      <c r="A21" s="4" t="s">
        <v>839</v>
      </c>
      <c r="B21" s="4" t="s">
        <v>5</v>
      </c>
      <c r="C21" s="4" t="s">
        <v>840</v>
      </c>
      <c r="D21" s="4" t="s">
        <v>13</v>
      </c>
      <c r="E21" s="5">
        <v>203.77500000000001</v>
      </c>
      <c r="F21" s="4" t="s">
        <v>102</v>
      </c>
    </row>
    <row r="22" spans="1:6" x14ac:dyDescent="0.25">
      <c r="A22" s="11" t="s">
        <v>839</v>
      </c>
      <c r="B22" s="11" t="s">
        <v>5</v>
      </c>
      <c r="C22" s="11" t="s">
        <v>840</v>
      </c>
      <c r="D22" s="11" t="s">
        <v>43</v>
      </c>
      <c r="E22" s="86">
        <v>161.97499999999999</v>
      </c>
      <c r="F22" s="11" t="s">
        <v>103</v>
      </c>
    </row>
    <row r="23" spans="1:6" ht="71.25" x14ac:dyDescent="0.25">
      <c r="A23" s="4" t="s">
        <v>839</v>
      </c>
      <c r="B23" s="4" t="s">
        <v>104</v>
      </c>
      <c r="C23" s="4" t="s">
        <v>840</v>
      </c>
      <c r="D23" s="4" t="s">
        <v>18</v>
      </c>
      <c r="E23" s="5">
        <v>242</v>
      </c>
      <c r="F23" s="4" t="s">
        <v>105</v>
      </c>
    </row>
    <row r="24" spans="1:6" ht="71.25" x14ac:dyDescent="0.25">
      <c r="A24" s="11" t="s">
        <v>839</v>
      </c>
      <c r="B24" s="11" t="s">
        <v>104</v>
      </c>
      <c r="C24" s="11" t="s">
        <v>840</v>
      </c>
      <c r="D24" s="11" t="s">
        <v>21</v>
      </c>
      <c r="E24" s="86">
        <v>176</v>
      </c>
      <c r="F24" s="11" t="s">
        <v>106</v>
      </c>
    </row>
    <row r="25" spans="1:6" ht="71.25" x14ac:dyDescent="0.25">
      <c r="A25" s="4" t="s">
        <v>839</v>
      </c>
      <c r="B25" s="4" t="s">
        <v>104</v>
      </c>
      <c r="C25" s="4" t="s">
        <v>840</v>
      </c>
      <c r="D25" s="4" t="s">
        <v>42</v>
      </c>
      <c r="E25" s="5">
        <v>115.5</v>
      </c>
      <c r="F25" s="4" t="s">
        <v>106</v>
      </c>
    </row>
    <row r="26" spans="1:6" ht="71.25" x14ac:dyDescent="0.25">
      <c r="A26" s="11" t="s">
        <v>839</v>
      </c>
      <c r="B26" s="11" t="s">
        <v>104</v>
      </c>
      <c r="C26" s="11" t="s">
        <v>840</v>
      </c>
      <c r="D26" s="11" t="s">
        <v>10</v>
      </c>
      <c r="E26" s="86">
        <v>95</v>
      </c>
      <c r="F26" s="11" t="s">
        <v>107</v>
      </c>
    </row>
    <row r="27" spans="1:6" ht="85.5" x14ac:dyDescent="0.25">
      <c r="A27" s="4" t="s">
        <v>839</v>
      </c>
      <c r="B27" s="4" t="s">
        <v>104</v>
      </c>
      <c r="C27" s="4" t="s">
        <v>840</v>
      </c>
      <c r="D27" s="4" t="s">
        <v>34</v>
      </c>
      <c r="E27" s="5">
        <v>80</v>
      </c>
      <c r="F27" s="4" t="s">
        <v>108</v>
      </c>
    </row>
    <row r="28" spans="1:6" ht="85.5" x14ac:dyDescent="0.25">
      <c r="A28" s="11" t="s">
        <v>839</v>
      </c>
      <c r="B28" s="11" t="s">
        <v>104</v>
      </c>
      <c r="C28" s="11" t="s">
        <v>840</v>
      </c>
      <c r="D28" s="11" t="s">
        <v>34</v>
      </c>
      <c r="E28" s="86">
        <v>148.5</v>
      </c>
      <c r="F28" s="11" t="s">
        <v>109</v>
      </c>
    </row>
    <row r="29" spans="1:6" ht="71.25" x14ac:dyDescent="0.25">
      <c r="A29" s="4" t="s">
        <v>839</v>
      </c>
      <c r="B29" s="4" t="s">
        <v>104</v>
      </c>
      <c r="C29" s="4" t="s">
        <v>840</v>
      </c>
      <c r="D29" s="4" t="s">
        <v>13</v>
      </c>
      <c r="E29" s="5">
        <v>82.5</v>
      </c>
      <c r="F29" s="4" t="s">
        <v>110</v>
      </c>
    </row>
    <row r="30" spans="1:6" ht="72" thickBot="1" x14ac:dyDescent="0.3">
      <c r="A30" s="12" t="s">
        <v>839</v>
      </c>
      <c r="B30" s="12" t="s">
        <v>104</v>
      </c>
      <c r="C30" s="12" t="s">
        <v>840</v>
      </c>
      <c r="D30" s="12" t="s">
        <v>43</v>
      </c>
      <c r="E30" s="87">
        <v>66</v>
      </c>
      <c r="F30" s="12" t="s">
        <v>111</v>
      </c>
    </row>
    <row r="31" spans="1:6" ht="29.25" thickTop="1" x14ac:dyDescent="0.25">
      <c r="A31" s="65" t="s">
        <v>344</v>
      </c>
      <c r="B31" s="65" t="s">
        <v>340</v>
      </c>
      <c r="C31" s="65" t="s">
        <v>841</v>
      </c>
      <c r="D31" s="65" t="s">
        <v>18</v>
      </c>
      <c r="E31" s="66">
        <v>335</v>
      </c>
      <c r="F31" s="65" t="s">
        <v>458</v>
      </c>
    </row>
    <row r="32" spans="1:6" ht="28.5" x14ac:dyDescent="0.25">
      <c r="A32" s="11" t="s">
        <v>344</v>
      </c>
      <c r="B32" s="11" t="s">
        <v>5</v>
      </c>
      <c r="C32" s="11" t="s">
        <v>841</v>
      </c>
      <c r="D32" s="11" t="s">
        <v>18</v>
      </c>
      <c r="E32" s="86">
        <v>335</v>
      </c>
      <c r="F32" s="11" t="s">
        <v>458</v>
      </c>
    </row>
    <row r="33" spans="1:6" ht="28.5" x14ac:dyDescent="0.25">
      <c r="A33" s="4" t="s">
        <v>344</v>
      </c>
      <c r="B33" s="4" t="s">
        <v>5</v>
      </c>
      <c r="C33" s="4" t="s">
        <v>842</v>
      </c>
      <c r="D33" s="4" t="s">
        <v>42</v>
      </c>
      <c r="E33" s="5">
        <v>210</v>
      </c>
      <c r="F33" s="4"/>
    </row>
    <row r="34" spans="1:6" ht="28.5" x14ac:dyDescent="0.25">
      <c r="A34" s="11" t="s">
        <v>344</v>
      </c>
      <c r="B34" s="11" t="s">
        <v>843</v>
      </c>
      <c r="C34" s="11" t="s">
        <v>842</v>
      </c>
      <c r="D34" s="11" t="s">
        <v>42</v>
      </c>
      <c r="E34" s="86">
        <v>210</v>
      </c>
      <c r="F34" s="11"/>
    </row>
    <row r="35" spans="1:6" ht="28.5" x14ac:dyDescent="0.25">
      <c r="A35" s="4" t="s">
        <v>344</v>
      </c>
      <c r="B35" s="4" t="s">
        <v>455</v>
      </c>
      <c r="C35" s="4" t="s">
        <v>842</v>
      </c>
      <c r="D35" s="4" t="s">
        <v>9</v>
      </c>
      <c r="E35" s="5">
        <v>180</v>
      </c>
      <c r="F35" s="4"/>
    </row>
    <row r="36" spans="1:6" ht="29.25" thickBot="1" x14ac:dyDescent="0.3">
      <c r="A36" s="12" t="s">
        <v>344</v>
      </c>
      <c r="B36" s="12" t="s">
        <v>341</v>
      </c>
      <c r="C36" s="12" t="s">
        <v>842</v>
      </c>
      <c r="D36" s="12" t="s">
        <v>10</v>
      </c>
      <c r="E36" s="87">
        <v>190</v>
      </c>
      <c r="F36" s="12"/>
    </row>
    <row r="37" spans="1:6" ht="15.75" thickTop="1" x14ac:dyDescent="0.25">
      <c r="A37" s="65" t="s">
        <v>853</v>
      </c>
      <c r="B37" s="65" t="s">
        <v>854</v>
      </c>
      <c r="C37" s="65" t="s">
        <v>855</v>
      </c>
      <c r="D37" s="65" t="s">
        <v>42</v>
      </c>
      <c r="E37" s="66">
        <v>297</v>
      </c>
      <c r="F37" s="65"/>
    </row>
    <row r="38" spans="1:6" x14ac:dyDescent="0.25">
      <c r="A38" s="11" t="s">
        <v>853</v>
      </c>
      <c r="B38" s="11" t="s">
        <v>856</v>
      </c>
      <c r="C38" s="11" t="s">
        <v>855</v>
      </c>
      <c r="D38" s="11" t="s">
        <v>9</v>
      </c>
      <c r="E38" s="86">
        <v>270</v>
      </c>
      <c r="F38" s="11"/>
    </row>
    <row r="39" spans="1:6" x14ac:dyDescent="0.25">
      <c r="A39" s="4" t="s">
        <v>853</v>
      </c>
      <c r="B39" s="4" t="s">
        <v>854</v>
      </c>
      <c r="C39" s="4" t="s">
        <v>855</v>
      </c>
      <c r="D39" s="4" t="s">
        <v>10</v>
      </c>
      <c r="E39" s="5">
        <v>247.5</v>
      </c>
      <c r="F39" s="4"/>
    </row>
    <row r="40" spans="1:6" x14ac:dyDescent="0.25">
      <c r="A40" s="11" t="s">
        <v>853</v>
      </c>
      <c r="B40" s="11" t="s">
        <v>854</v>
      </c>
      <c r="C40" s="11" t="s">
        <v>237</v>
      </c>
      <c r="D40" s="11" t="s">
        <v>13</v>
      </c>
      <c r="E40" s="86">
        <v>225</v>
      </c>
      <c r="F40" s="11"/>
    </row>
    <row r="41" spans="1:6" x14ac:dyDescent="0.25">
      <c r="A41" s="4" t="s">
        <v>853</v>
      </c>
      <c r="B41" s="4" t="s">
        <v>854</v>
      </c>
      <c r="C41" s="4" t="s">
        <v>237</v>
      </c>
      <c r="D41" s="4" t="s">
        <v>43</v>
      </c>
      <c r="E41" s="5">
        <v>202.5</v>
      </c>
      <c r="F41" s="4"/>
    </row>
    <row r="42" spans="1:6" ht="15.75" thickBot="1" x14ac:dyDescent="0.3">
      <c r="A42" s="12" t="s">
        <v>853</v>
      </c>
      <c r="B42" s="12" t="s">
        <v>854</v>
      </c>
      <c r="C42" s="12" t="s">
        <v>855</v>
      </c>
      <c r="D42" s="12" t="s">
        <v>12</v>
      </c>
      <c r="E42" s="87">
        <v>180</v>
      </c>
      <c r="F42" s="12"/>
    </row>
    <row r="43" spans="1:6" ht="15.75" thickTop="1" x14ac:dyDescent="0.25">
      <c r="A43" s="65" t="s">
        <v>928</v>
      </c>
      <c r="B43" s="65" t="s">
        <v>5</v>
      </c>
      <c r="C43" s="65" t="s">
        <v>929</v>
      </c>
      <c r="D43" s="65" t="s">
        <v>42</v>
      </c>
      <c r="E43" s="66">
        <v>400</v>
      </c>
      <c r="F43" s="65"/>
    </row>
    <row r="44" spans="1:6" x14ac:dyDescent="0.25">
      <c r="A44" s="11" t="s">
        <v>928</v>
      </c>
      <c r="B44" s="11" t="s">
        <v>5</v>
      </c>
      <c r="C44" s="11" t="s">
        <v>929</v>
      </c>
      <c r="D44" s="11" t="s">
        <v>9</v>
      </c>
      <c r="E44" s="86">
        <v>275</v>
      </c>
      <c r="F44" s="11"/>
    </row>
    <row r="45" spans="1:6" x14ac:dyDescent="0.25">
      <c r="A45" s="4" t="s">
        <v>928</v>
      </c>
      <c r="B45" s="4" t="s">
        <v>5</v>
      </c>
      <c r="C45" s="4" t="s">
        <v>929</v>
      </c>
      <c r="D45" s="4" t="s">
        <v>13</v>
      </c>
      <c r="E45" s="5">
        <v>225</v>
      </c>
      <c r="F45" s="4"/>
    </row>
    <row r="46" spans="1:6" x14ac:dyDescent="0.25">
      <c r="A46" s="11" t="s">
        <v>928</v>
      </c>
      <c r="B46" s="11" t="s">
        <v>5</v>
      </c>
      <c r="C46" s="11" t="s">
        <v>929</v>
      </c>
      <c r="D46" s="11" t="s">
        <v>12</v>
      </c>
      <c r="E46" s="86">
        <v>190</v>
      </c>
      <c r="F46" s="11"/>
    </row>
    <row r="47" spans="1:6" x14ac:dyDescent="0.25">
      <c r="A47" s="4" t="s">
        <v>928</v>
      </c>
      <c r="B47" s="4" t="s">
        <v>5</v>
      </c>
      <c r="C47" s="4" t="s">
        <v>929</v>
      </c>
      <c r="D47" s="4" t="s">
        <v>42</v>
      </c>
      <c r="E47" s="5">
        <v>400</v>
      </c>
      <c r="F47" s="4" t="s">
        <v>930</v>
      </c>
    </row>
    <row r="48" spans="1:6" ht="28.5" x14ac:dyDescent="0.25">
      <c r="A48" s="11" t="s">
        <v>928</v>
      </c>
      <c r="B48" s="11" t="s">
        <v>5</v>
      </c>
      <c r="C48" s="11" t="s">
        <v>929</v>
      </c>
      <c r="D48" s="11"/>
      <c r="E48" s="86">
        <v>350</v>
      </c>
      <c r="F48" s="11" t="s">
        <v>931</v>
      </c>
    </row>
    <row r="49" spans="1:6" ht="28.5" x14ac:dyDescent="0.25">
      <c r="A49" s="4" t="s">
        <v>928</v>
      </c>
      <c r="B49" s="4" t="s">
        <v>5</v>
      </c>
      <c r="C49" s="4" t="s">
        <v>929</v>
      </c>
      <c r="D49" s="4"/>
      <c r="E49" s="5">
        <v>325</v>
      </c>
      <c r="F49" s="4" t="s">
        <v>932</v>
      </c>
    </row>
    <row r="50" spans="1:6" x14ac:dyDescent="0.25">
      <c r="A50" s="11" t="s">
        <v>928</v>
      </c>
      <c r="B50" s="11" t="s">
        <v>5</v>
      </c>
      <c r="C50" s="11" t="s">
        <v>929</v>
      </c>
      <c r="D50" s="11" t="s">
        <v>9</v>
      </c>
      <c r="E50" s="86">
        <v>275</v>
      </c>
      <c r="F50" s="11" t="s">
        <v>933</v>
      </c>
    </row>
    <row r="51" spans="1:6" ht="28.5" x14ac:dyDescent="0.25">
      <c r="A51" s="4" t="s">
        <v>928</v>
      </c>
      <c r="B51" s="4" t="s">
        <v>5</v>
      </c>
      <c r="C51" s="4" t="s">
        <v>929</v>
      </c>
      <c r="D51" s="4"/>
      <c r="E51" s="5">
        <v>250</v>
      </c>
      <c r="F51" s="4" t="s">
        <v>934</v>
      </c>
    </row>
    <row r="52" spans="1:6" ht="28.5" x14ac:dyDescent="0.25">
      <c r="A52" s="11" t="s">
        <v>928</v>
      </c>
      <c r="B52" s="11" t="s">
        <v>5</v>
      </c>
      <c r="C52" s="11" t="s">
        <v>929</v>
      </c>
      <c r="D52" s="11"/>
      <c r="E52" s="86">
        <v>225</v>
      </c>
      <c r="F52" s="11" t="s">
        <v>935</v>
      </c>
    </row>
    <row r="53" spans="1:6" ht="28.5" x14ac:dyDescent="0.25">
      <c r="A53" s="4" t="s">
        <v>928</v>
      </c>
      <c r="B53" s="4" t="s">
        <v>5</v>
      </c>
      <c r="C53" s="4" t="s">
        <v>929</v>
      </c>
      <c r="D53" s="4"/>
      <c r="E53" s="5">
        <v>190</v>
      </c>
      <c r="F53" s="4" t="s">
        <v>936</v>
      </c>
    </row>
    <row r="54" spans="1:6" x14ac:dyDescent="0.25">
      <c r="A54" s="11" t="s">
        <v>928</v>
      </c>
      <c r="B54" s="11" t="s">
        <v>5</v>
      </c>
      <c r="C54" s="11" t="s">
        <v>929</v>
      </c>
      <c r="D54" s="11" t="s">
        <v>12</v>
      </c>
      <c r="E54" s="86">
        <v>190</v>
      </c>
      <c r="F54" s="11" t="s">
        <v>937</v>
      </c>
    </row>
    <row r="55" spans="1:6" ht="15.75" thickBot="1" x14ac:dyDescent="0.3">
      <c r="A55" s="63" t="s">
        <v>928</v>
      </c>
      <c r="B55" s="63" t="s">
        <v>5</v>
      </c>
      <c r="C55" s="63" t="s">
        <v>929</v>
      </c>
      <c r="D55" s="63"/>
      <c r="E55" s="64">
        <v>150</v>
      </c>
      <c r="F55" s="63" t="s">
        <v>938</v>
      </c>
    </row>
    <row r="56" spans="1:6" ht="15.75" thickTop="1" x14ac:dyDescent="0.25">
      <c r="A56" s="10" t="s">
        <v>61</v>
      </c>
      <c r="B56" s="10" t="s">
        <v>53</v>
      </c>
      <c r="C56" s="10" t="s">
        <v>130</v>
      </c>
      <c r="D56" s="10" t="s">
        <v>18</v>
      </c>
      <c r="E56" s="88">
        <v>385</v>
      </c>
      <c r="F56" s="10" t="s">
        <v>18</v>
      </c>
    </row>
    <row r="57" spans="1:6" x14ac:dyDescent="0.25">
      <c r="A57" s="4" t="s">
        <v>61</v>
      </c>
      <c r="B57" s="4" t="s">
        <v>53</v>
      </c>
      <c r="C57" s="4" t="s">
        <v>130</v>
      </c>
      <c r="D57" s="4" t="s">
        <v>42</v>
      </c>
      <c r="E57" s="5">
        <v>363</v>
      </c>
      <c r="F57" s="4" t="s">
        <v>54</v>
      </c>
    </row>
    <row r="58" spans="1:6" x14ac:dyDescent="0.25">
      <c r="A58" s="11" t="s">
        <v>61</v>
      </c>
      <c r="B58" s="11" t="s">
        <v>53</v>
      </c>
      <c r="C58" s="11" t="s">
        <v>130</v>
      </c>
      <c r="D58" s="11" t="s">
        <v>9</v>
      </c>
      <c r="E58" s="86">
        <v>341</v>
      </c>
      <c r="F58" s="11" t="s">
        <v>55</v>
      </c>
    </row>
    <row r="59" spans="1:6" x14ac:dyDescent="0.25">
      <c r="A59" s="4" t="s">
        <v>61</v>
      </c>
      <c r="B59" s="4" t="s">
        <v>53</v>
      </c>
      <c r="C59" s="4" t="s">
        <v>130</v>
      </c>
      <c r="D59" s="4" t="s">
        <v>34</v>
      </c>
      <c r="E59" s="5">
        <v>308</v>
      </c>
      <c r="F59" s="4" t="s">
        <v>56</v>
      </c>
    </row>
    <row r="60" spans="1:6" ht="28.5" x14ac:dyDescent="0.25">
      <c r="A60" s="11" t="s">
        <v>61</v>
      </c>
      <c r="B60" s="11" t="s">
        <v>53</v>
      </c>
      <c r="C60" s="11" t="s">
        <v>130</v>
      </c>
      <c r="D60" s="11" t="s">
        <v>10</v>
      </c>
      <c r="E60" s="86">
        <v>264</v>
      </c>
      <c r="F60" s="11" t="s">
        <v>57</v>
      </c>
    </row>
    <row r="61" spans="1:6" x14ac:dyDescent="0.25">
      <c r="A61" s="4" t="s">
        <v>61</v>
      </c>
      <c r="B61" s="4" t="s">
        <v>53</v>
      </c>
      <c r="C61" s="4" t="s">
        <v>130</v>
      </c>
      <c r="D61" s="4" t="s">
        <v>13</v>
      </c>
      <c r="E61" s="5">
        <v>231</v>
      </c>
      <c r="F61" s="4" t="s">
        <v>58</v>
      </c>
    </row>
    <row r="62" spans="1:6" x14ac:dyDescent="0.25">
      <c r="A62" s="11" t="s">
        <v>61</v>
      </c>
      <c r="B62" s="11" t="s">
        <v>53</v>
      </c>
      <c r="C62" s="11" t="s">
        <v>130</v>
      </c>
      <c r="D62" s="11" t="s">
        <v>13</v>
      </c>
      <c r="E62" s="86">
        <v>198</v>
      </c>
      <c r="F62" s="11" t="s">
        <v>59</v>
      </c>
    </row>
    <row r="63" spans="1:6" ht="15.75" thickBot="1" x14ac:dyDescent="0.3">
      <c r="A63" s="63" t="s">
        <v>61</v>
      </c>
      <c r="B63" s="63" t="s">
        <v>53</v>
      </c>
      <c r="C63" s="63" t="s">
        <v>130</v>
      </c>
      <c r="D63" s="63" t="s">
        <v>12</v>
      </c>
      <c r="E63" s="64">
        <v>187</v>
      </c>
      <c r="F63" s="63" t="s">
        <v>60</v>
      </c>
    </row>
    <row r="64" spans="1:6" ht="15.75" thickTop="1" x14ac:dyDescent="0.25">
      <c r="A64" s="10" t="s">
        <v>509</v>
      </c>
      <c r="B64" s="10" t="s">
        <v>5</v>
      </c>
      <c r="C64" s="10" t="s">
        <v>844</v>
      </c>
      <c r="D64" s="10" t="s">
        <v>43</v>
      </c>
      <c r="E64" s="88">
        <v>120</v>
      </c>
      <c r="F64" s="10"/>
    </row>
    <row r="65" spans="1:6" x14ac:dyDescent="0.25">
      <c r="A65" s="4" t="s">
        <v>509</v>
      </c>
      <c r="B65" s="4" t="s">
        <v>5</v>
      </c>
      <c r="C65" s="4" t="s">
        <v>844</v>
      </c>
      <c r="D65" s="4" t="s">
        <v>13</v>
      </c>
      <c r="E65" s="5">
        <v>140</v>
      </c>
      <c r="F65" s="4"/>
    </row>
    <row r="66" spans="1:6" ht="28.5" x14ac:dyDescent="0.25">
      <c r="A66" s="11" t="s">
        <v>509</v>
      </c>
      <c r="B66" s="11" t="s">
        <v>261</v>
      </c>
      <c r="C66" s="11" t="s">
        <v>844</v>
      </c>
      <c r="D66" s="11" t="s">
        <v>34</v>
      </c>
      <c r="E66" s="86">
        <v>170</v>
      </c>
      <c r="F66" s="11" t="s">
        <v>267</v>
      </c>
    </row>
    <row r="67" spans="1:6" ht="28.5" x14ac:dyDescent="0.25">
      <c r="A67" s="4" t="s">
        <v>509</v>
      </c>
      <c r="B67" s="4" t="s">
        <v>261</v>
      </c>
      <c r="C67" s="4" t="s">
        <v>844</v>
      </c>
      <c r="D67" s="4" t="s">
        <v>10</v>
      </c>
      <c r="E67" s="5">
        <v>200</v>
      </c>
      <c r="F67" s="4" t="s">
        <v>267</v>
      </c>
    </row>
    <row r="68" spans="1:6" ht="28.5" x14ac:dyDescent="0.25">
      <c r="A68" s="11" t="s">
        <v>509</v>
      </c>
      <c r="B68" s="11" t="s">
        <v>261</v>
      </c>
      <c r="C68" s="11" t="s">
        <v>844</v>
      </c>
      <c r="D68" s="11" t="s">
        <v>9</v>
      </c>
      <c r="E68" s="86">
        <v>230</v>
      </c>
      <c r="F68" s="11" t="s">
        <v>267</v>
      </c>
    </row>
    <row r="69" spans="1:6" ht="28.5" x14ac:dyDescent="0.25">
      <c r="A69" s="4" t="s">
        <v>509</v>
      </c>
      <c r="B69" s="4" t="s">
        <v>261</v>
      </c>
      <c r="C69" s="4" t="s">
        <v>844</v>
      </c>
      <c r="D69" s="4" t="s">
        <v>42</v>
      </c>
      <c r="E69" s="5">
        <v>265</v>
      </c>
      <c r="F69" s="4" t="s">
        <v>267</v>
      </c>
    </row>
    <row r="70" spans="1:6" ht="28.5" x14ac:dyDescent="0.25">
      <c r="A70" s="11" t="s">
        <v>509</v>
      </c>
      <c r="B70" s="11" t="s">
        <v>261</v>
      </c>
      <c r="C70" s="11" t="s">
        <v>844</v>
      </c>
      <c r="D70" s="11" t="s">
        <v>7</v>
      </c>
      <c r="E70" s="86">
        <v>265</v>
      </c>
      <c r="F70" s="11" t="s">
        <v>267</v>
      </c>
    </row>
    <row r="71" spans="1:6" x14ac:dyDescent="0.25">
      <c r="A71" s="4" t="s">
        <v>509</v>
      </c>
      <c r="B71" s="4" t="s">
        <v>262</v>
      </c>
      <c r="C71" s="4" t="s">
        <v>844</v>
      </c>
      <c r="D71" s="4" t="s">
        <v>12</v>
      </c>
      <c r="E71" s="5">
        <v>65</v>
      </c>
      <c r="F71" s="4"/>
    </row>
    <row r="72" spans="1:6" x14ac:dyDescent="0.25">
      <c r="A72" s="11" t="s">
        <v>509</v>
      </c>
      <c r="B72" s="11" t="s">
        <v>5</v>
      </c>
      <c r="C72" s="11" t="s">
        <v>842</v>
      </c>
      <c r="D72" s="11" t="s">
        <v>43</v>
      </c>
      <c r="E72" s="86">
        <v>120</v>
      </c>
      <c r="F72" s="11"/>
    </row>
    <row r="73" spans="1:6" x14ac:dyDescent="0.25">
      <c r="A73" s="4" t="s">
        <v>509</v>
      </c>
      <c r="B73" s="4" t="s">
        <v>5</v>
      </c>
      <c r="C73" s="4" t="s">
        <v>842</v>
      </c>
      <c r="D73" s="4" t="s">
        <v>13</v>
      </c>
      <c r="E73" s="5">
        <v>140</v>
      </c>
      <c r="F73" s="4"/>
    </row>
    <row r="74" spans="1:6" ht="28.5" x14ac:dyDescent="0.25">
      <c r="A74" s="11" t="s">
        <v>509</v>
      </c>
      <c r="B74" s="11" t="s">
        <v>261</v>
      </c>
      <c r="C74" s="11" t="s">
        <v>842</v>
      </c>
      <c r="D74" s="11" t="s">
        <v>34</v>
      </c>
      <c r="E74" s="86">
        <v>170</v>
      </c>
      <c r="F74" s="11" t="s">
        <v>267</v>
      </c>
    </row>
    <row r="75" spans="1:6" ht="28.5" x14ac:dyDescent="0.25">
      <c r="A75" s="4" t="s">
        <v>509</v>
      </c>
      <c r="B75" s="4" t="s">
        <v>261</v>
      </c>
      <c r="C75" s="4" t="s">
        <v>842</v>
      </c>
      <c r="D75" s="4" t="s">
        <v>10</v>
      </c>
      <c r="E75" s="5">
        <v>200</v>
      </c>
      <c r="F75" s="4" t="s">
        <v>267</v>
      </c>
    </row>
    <row r="76" spans="1:6" ht="28.5" x14ac:dyDescent="0.25">
      <c r="A76" s="11" t="s">
        <v>509</v>
      </c>
      <c r="B76" s="11" t="s">
        <v>261</v>
      </c>
      <c r="C76" s="11" t="s">
        <v>842</v>
      </c>
      <c r="D76" s="11" t="s">
        <v>9</v>
      </c>
      <c r="E76" s="86">
        <v>230</v>
      </c>
      <c r="F76" s="11" t="s">
        <v>267</v>
      </c>
    </row>
    <row r="77" spans="1:6" ht="28.5" x14ac:dyDescent="0.25">
      <c r="A77" s="4" t="s">
        <v>509</v>
      </c>
      <c r="B77" s="4" t="s">
        <v>261</v>
      </c>
      <c r="C77" s="4" t="s">
        <v>842</v>
      </c>
      <c r="D77" s="4" t="s">
        <v>42</v>
      </c>
      <c r="E77" s="5">
        <v>265</v>
      </c>
      <c r="F77" s="4" t="s">
        <v>267</v>
      </c>
    </row>
    <row r="78" spans="1:6" ht="28.5" x14ac:dyDescent="0.25">
      <c r="A78" s="11" t="s">
        <v>509</v>
      </c>
      <c r="B78" s="11" t="s">
        <v>261</v>
      </c>
      <c r="C78" s="11" t="s">
        <v>842</v>
      </c>
      <c r="D78" s="11" t="s">
        <v>7</v>
      </c>
      <c r="E78" s="86">
        <v>265</v>
      </c>
      <c r="F78" s="11" t="s">
        <v>267</v>
      </c>
    </row>
    <row r="79" spans="1:6" ht="15.75" thickBot="1" x14ac:dyDescent="0.3">
      <c r="A79" s="63" t="s">
        <v>509</v>
      </c>
      <c r="B79" s="63" t="s">
        <v>262</v>
      </c>
      <c r="C79" s="63" t="s">
        <v>842</v>
      </c>
      <c r="D79" s="63" t="s">
        <v>12</v>
      </c>
      <c r="E79" s="64">
        <v>65</v>
      </c>
      <c r="F79" s="63"/>
    </row>
    <row r="80" spans="1:6" ht="29.25" thickTop="1" x14ac:dyDescent="0.25">
      <c r="A80" s="10" t="s">
        <v>73</v>
      </c>
      <c r="B80" s="10" t="s">
        <v>74</v>
      </c>
      <c r="C80" s="10" t="s">
        <v>911</v>
      </c>
      <c r="D80" s="10" t="s">
        <v>42</v>
      </c>
      <c r="E80" s="88">
        <v>374</v>
      </c>
      <c r="F80" s="10"/>
    </row>
    <row r="81" spans="1:6" ht="28.5" x14ac:dyDescent="0.25">
      <c r="A81" s="4" t="s">
        <v>73</v>
      </c>
      <c r="B81" s="4" t="s">
        <v>74</v>
      </c>
      <c r="C81" s="4" t="s">
        <v>911</v>
      </c>
      <c r="D81" s="4" t="s">
        <v>18</v>
      </c>
      <c r="E81" s="5">
        <v>347</v>
      </c>
      <c r="F81" s="4"/>
    </row>
    <row r="82" spans="1:6" ht="28.5" x14ac:dyDescent="0.25">
      <c r="A82" s="11" t="s">
        <v>73</v>
      </c>
      <c r="B82" s="11" t="s">
        <v>74</v>
      </c>
      <c r="C82" s="11" t="s">
        <v>911</v>
      </c>
      <c r="D82" s="11" t="s">
        <v>9</v>
      </c>
      <c r="E82" s="86">
        <v>330</v>
      </c>
      <c r="F82" s="11"/>
    </row>
    <row r="83" spans="1:6" ht="28.5" x14ac:dyDescent="0.25">
      <c r="A83" s="4" t="s">
        <v>73</v>
      </c>
      <c r="B83" s="4" t="s">
        <v>74</v>
      </c>
      <c r="C83" s="4" t="s">
        <v>911</v>
      </c>
      <c r="D83" s="4" t="s">
        <v>7</v>
      </c>
      <c r="E83" s="5">
        <v>275</v>
      </c>
      <c r="F83" s="4"/>
    </row>
    <row r="84" spans="1:6" ht="28.5" x14ac:dyDescent="0.25">
      <c r="A84" s="11" t="s">
        <v>73</v>
      </c>
      <c r="B84" s="11" t="s">
        <v>74</v>
      </c>
      <c r="C84" s="11" t="s">
        <v>911</v>
      </c>
      <c r="D84" s="11" t="s">
        <v>10</v>
      </c>
      <c r="E84" s="86">
        <v>242</v>
      </c>
      <c r="F84" s="11"/>
    </row>
    <row r="85" spans="1:6" ht="28.5" x14ac:dyDescent="0.25">
      <c r="A85" s="4" t="s">
        <v>73</v>
      </c>
      <c r="B85" s="4" t="s">
        <v>74</v>
      </c>
      <c r="C85" s="4" t="s">
        <v>911</v>
      </c>
      <c r="D85" s="4" t="s">
        <v>34</v>
      </c>
      <c r="E85" s="5">
        <v>198</v>
      </c>
      <c r="F85" s="4"/>
    </row>
    <row r="86" spans="1:6" ht="28.5" x14ac:dyDescent="0.25">
      <c r="A86" s="11" t="s">
        <v>73</v>
      </c>
      <c r="B86" s="11" t="s">
        <v>74</v>
      </c>
      <c r="C86" s="11" t="s">
        <v>912</v>
      </c>
      <c r="D86" s="11" t="s">
        <v>10</v>
      </c>
      <c r="E86" s="86">
        <v>220</v>
      </c>
      <c r="F86" s="11"/>
    </row>
    <row r="87" spans="1:6" ht="28.5" x14ac:dyDescent="0.25">
      <c r="A87" s="4" t="s">
        <v>73</v>
      </c>
      <c r="B87" s="4" t="s">
        <v>74</v>
      </c>
      <c r="C87" s="4" t="s">
        <v>913</v>
      </c>
      <c r="D87" s="4" t="s">
        <v>43</v>
      </c>
      <c r="E87" s="5">
        <v>198</v>
      </c>
      <c r="F87" s="4"/>
    </row>
    <row r="88" spans="1:6" ht="29.25" thickBot="1" x14ac:dyDescent="0.3">
      <c r="A88" s="12" t="s">
        <v>73</v>
      </c>
      <c r="B88" s="12" t="s">
        <v>74</v>
      </c>
      <c r="C88" s="12" t="s">
        <v>769</v>
      </c>
      <c r="D88" s="12" t="s">
        <v>34</v>
      </c>
      <c r="E88" s="87">
        <v>209</v>
      </c>
      <c r="F88" s="12"/>
    </row>
    <row r="89" spans="1:6" ht="15.75" thickTop="1" x14ac:dyDescent="0.25">
      <c r="A89" s="65" t="s">
        <v>914</v>
      </c>
      <c r="B89" s="65" t="s">
        <v>301</v>
      </c>
      <c r="C89" s="65" t="s">
        <v>915</v>
      </c>
      <c r="D89" s="65" t="s">
        <v>18</v>
      </c>
      <c r="E89" s="66">
        <f>330*1.1</f>
        <v>363.00000000000006</v>
      </c>
      <c r="F89" s="65"/>
    </row>
    <row r="90" spans="1:6" x14ac:dyDescent="0.25">
      <c r="A90" s="11" t="s">
        <v>914</v>
      </c>
      <c r="B90" s="11" t="s">
        <v>301</v>
      </c>
      <c r="C90" s="11" t="s">
        <v>915</v>
      </c>
      <c r="D90" s="11" t="s">
        <v>40</v>
      </c>
      <c r="E90" s="86">
        <f>300*1.1</f>
        <v>330</v>
      </c>
      <c r="F90" s="11"/>
    </row>
    <row r="91" spans="1:6" x14ac:dyDescent="0.25">
      <c r="A91" s="4" t="s">
        <v>914</v>
      </c>
      <c r="B91" s="4" t="s">
        <v>301</v>
      </c>
      <c r="C91" s="4" t="s">
        <v>916</v>
      </c>
      <c r="D91" s="4" t="s">
        <v>7</v>
      </c>
      <c r="E91" s="5">
        <f>255*1.1</f>
        <v>280.5</v>
      </c>
      <c r="F91" s="4"/>
    </row>
    <row r="92" spans="1:6" x14ac:dyDescent="0.25">
      <c r="A92" s="11" t="s">
        <v>914</v>
      </c>
      <c r="B92" s="11" t="s">
        <v>301</v>
      </c>
      <c r="C92" s="11" t="s">
        <v>917</v>
      </c>
      <c r="D92" s="11" t="s">
        <v>10</v>
      </c>
      <c r="E92" s="86">
        <f>235*1.1</f>
        <v>258.5</v>
      </c>
      <c r="F92" s="11"/>
    </row>
    <row r="93" spans="1:6" x14ac:dyDescent="0.25">
      <c r="A93" s="4" t="s">
        <v>914</v>
      </c>
      <c r="B93" s="4" t="s">
        <v>301</v>
      </c>
      <c r="C93" s="4" t="s">
        <v>917</v>
      </c>
      <c r="D93" s="4" t="s">
        <v>9</v>
      </c>
      <c r="E93" s="5">
        <f>205*1.1</f>
        <v>225.50000000000003</v>
      </c>
      <c r="F93" s="4"/>
    </row>
    <row r="94" spans="1:6" x14ac:dyDescent="0.25">
      <c r="A94" s="11" t="s">
        <v>914</v>
      </c>
      <c r="B94" s="11" t="s">
        <v>301</v>
      </c>
      <c r="C94" s="11" t="s">
        <v>918</v>
      </c>
      <c r="D94" s="11" t="s">
        <v>13</v>
      </c>
      <c r="E94" s="86">
        <f>185*1.1</f>
        <v>203.50000000000003</v>
      </c>
      <c r="F94" s="11"/>
    </row>
    <row r="95" spans="1:6" ht="15.75" thickBot="1" x14ac:dyDescent="0.3">
      <c r="A95" s="63" t="s">
        <v>914</v>
      </c>
      <c r="B95" s="63" t="s">
        <v>301</v>
      </c>
      <c r="C95" s="63" t="s">
        <v>918</v>
      </c>
      <c r="D95" s="63" t="s">
        <v>12</v>
      </c>
      <c r="E95" s="64">
        <f>165*1.1</f>
        <v>181.50000000000003</v>
      </c>
      <c r="F95" s="63"/>
    </row>
    <row r="96" spans="1:6" ht="15.75" thickTop="1" x14ac:dyDescent="0.25">
      <c r="A96" s="10" t="s">
        <v>939</v>
      </c>
      <c r="B96" s="10" t="s">
        <v>5</v>
      </c>
      <c r="C96" s="10" t="s">
        <v>130</v>
      </c>
      <c r="D96" s="10" t="s">
        <v>18</v>
      </c>
      <c r="E96" s="88">
        <v>231</v>
      </c>
      <c r="F96" s="10"/>
    </row>
    <row r="97" spans="1:6" x14ac:dyDescent="0.25">
      <c r="A97" s="4" t="s">
        <v>939</v>
      </c>
      <c r="B97" s="4" t="s">
        <v>5</v>
      </c>
      <c r="C97" s="4" t="s">
        <v>130</v>
      </c>
      <c r="D97" s="4" t="s">
        <v>10</v>
      </c>
      <c r="E97" s="5">
        <v>198</v>
      </c>
      <c r="F97" s="4"/>
    </row>
    <row r="98" spans="1:6" x14ac:dyDescent="0.25">
      <c r="A98" s="11" t="s">
        <v>939</v>
      </c>
      <c r="B98" s="11" t="s">
        <v>5</v>
      </c>
      <c r="C98" s="11" t="s">
        <v>130</v>
      </c>
      <c r="D98" s="11" t="s">
        <v>9</v>
      </c>
      <c r="E98" s="86">
        <v>198</v>
      </c>
      <c r="F98" s="11"/>
    </row>
    <row r="99" spans="1:6" x14ac:dyDescent="0.25">
      <c r="A99" s="4" t="s">
        <v>939</v>
      </c>
      <c r="B99" s="4" t="s">
        <v>5</v>
      </c>
      <c r="C99" s="4" t="s">
        <v>130</v>
      </c>
      <c r="D99" s="4" t="s">
        <v>13</v>
      </c>
      <c r="E99" s="5">
        <v>165</v>
      </c>
      <c r="F99" s="4"/>
    </row>
    <row r="100" spans="1:6" ht="15.75" thickBot="1" x14ac:dyDescent="0.3">
      <c r="A100" s="12" t="s">
        <v>939</v>
      </c>
      <c r="B100" s="12" t="s">
        <v>5</v>
      </c>
      <c r="C100" s="12" t="s">
        <v>130</v>
      </c>
      <c r="D100" s="12" t="s">
        <v>12</v>
      </c>
      <c r="E100" s="87">
        <v>137.5</v>
      </c>
      <c r="F100" s="12"/>
    </row>
    <row r="101" spans="1:6" ht="43.5" thickTop="1" x14ac:dyDescent="0.25">
      <c r="A101" s="65" t="s">
        <v>940</v>
      </c>
      <c r="B101" s="65" t="s">
        <v>5</v>
      </c>
      <c r="C101" s="65" t="s">
        <v>941</v>
      </c>
      <c r="D101" s="65" t="s">
        <v>42</v>
      </c>
      <c r="E101" s="66">
        <v>319</v>
      </c>
      <c r="F101" s="65" t="s">
        <v>943</v>
      </c>
    </row>
    <row r="102" spans="1:6" ht="42.75" x14ac:dyDescent="0.25">
      <c r="A102" s="11" t="s">
        <v>940</v>
      </c>
      <c r="B102" s="11" t="s">
        <v>5</v>
      </c>
      <c r="C102" s="11" t="s">
        <v>941</v>
      </c>
      <c r="D102" s="11" t="s">
        <v>9</v>
      </c>
      <c r="E102" s="86">
        <v>297</v>
      </c>
      <c r="F102" s="11" t="s">
        <v>943</v>
      </c>
    </row>
    <row r="103" spans="1:6" ht="28.5" x14ac:dyDescent="0.25">
      <c r="A103" s="4" t="s">
        <v>940</v>
      </c>
      <c r="B103" s="4" t="s">
        <v>5</v>
      </c>
      <c r="C103" s="4" t="s">
        <v>942</v>
      </c>
      <c r="D103" s="4" t="s">
        <v>10</v>
      </c>
      <c r="E103" s="5">
        <v>264</v>
      </c>
      <c r="F103" s="4"/>
    </row>
    <row r="104" spans="1:6" ht="29.25" thickBot="1" x14ac:dyDescent="0.3">
      <c r="A104" s="12" t="s">
        <v>940</v>
      </c>
      <c r="B104" s="12" t="s">
        <v>5</v>
      </c>
      <c r="C104" s="12" t="s">
        <v>942</v>
      </c>
      <c r="D104" s="12" t="s">
        <v>12</v>
      </c>
      <c r="E104" s="87">
        <v>198</v>
      </c>
      <c r="F104" s="12"/>
    </row>
    <row r="105" spans="1:6" ht="15.75" thickTop="1" x14ac:dyDescent="0.25">
      <c r="A105" s="65" t="s">
        <v>62</v>
      </c>
      <c r="B105" s="65" t="s">
        <v>5</v>
      </c>
      <c r="C105" s="65" t="s">
        <v>130</v>
      </c>
      <c r="D105" s="65" t="s">
        <v>40</v>
      </c>
      <c r="E105" s="66">
        <v>498.30000000000007</v>
      </c>
      <c r="F105" s="65"/>
    </row>
    <row r="106" spans="1:6" x14ac:dyDescent="0.25">
      <c r="A106" s="11" t="s">
        <v>62</v>
      </c>
      <c r="B106" s="11" t="s">
        <v>5</v>
      </c>
      <c r="C106" s="11" t="s">
        <v>130</v>
      </c>
      <c r="D106" s="11" t="s">
        <v>18</v>
      </c>
      <c r="E106" s="86">
        <v>403.70000000000005</v>
      </c>
      <c r="F106" s="11"/>
    </row>
    <row r="107" spans="1:6" x14ac:dyDescent="0.25">
      <c r="A107" s="4" t="s">
        <v>62</v>
      </c>
      <c r="B107" s="4" t="s">
        <v>5</v>
      </c>
      <c r="C107" s="4" t="s">
        <v>130</v>
      </c>
      <c r="D107" s="4" t="s">
        <v>42</v>
      </c>
      <c r="E107" s="5">
        <v>339.90000000000003</v>
      </c>
      <c r="F107" s="4"/>
    </row>
    <row r="108" spans="1:6" x14ac:dyDescent="0.25">
      <c r="A108" s="11" t="s">
        <v>62</v>
      </c>
      <c r="B108" s="11" t="s">
        <v>5</v>
      </c>
      <c r="C108" s="11" t="s">
        <v>130</v>
      </c>
      <c r="D108" s="11" t="s">
        <v>9</v>
      </c>
      <c r="E108" s="86">
        <v>304.70000000000005</v>
      </c>
      <c r="F108" s="11"/>
    </row>
    <row r="109" spans="1:6" x14ac:dyDescent="0.25">
      <c r="A109" s="4" t="s">
        <v>62</v>
      </c>
      <c r="B109" s="4" t="s">
        <v>5</v>
      </c>
      <c r="C109" s="4" t="s">
        <v>130</v>
      </c>
      <c r="D109" s="4" t="s">
        <v>10</v>
      </c>
      <c r="E109" s="5">
        <v>261.8</v>
      </c>
      <c r="F109" s="4"/>
    </row>
    <row r="110" spans="1:6" x14ac:dyDescent="0.25">
      <c r="A110" s="11" t="s">
        <v>62</v>
      </c>
      <c r="B110" s="11" t="s">
        <v>5</v>
      </c>
      <c r="C110" s="11" t="s">
        <v>130</v>
      </c>
      <c r="D110" s="11" t="s">
        <v>34</v>
      </c>
      <c r="E110" s="86">
        <v>227.70000000000002</v>
      </c>
      <c r="F110" s="11"/>
    </row>
    <row r="111" spans="1:6" x14ac:dyDescent="0.25">
      <c r="A111" s="4" t="s">
        <v>62</v>
      </c>
      <c r="B111" s="4" t="s">
        <v>5</v>
      </c>
      <c r="C111" s="4" t="s">
        <v>130</v>
      </c>
      <c r="D111" s="4" t="s">
        <v>12</v>
      </c>
      <c r="E111" s="5">
        <v>193.60000000000002</v>
      </c>
      <c r="F111" s="4"/>
    </row>
    <row r="112" spans="1:6" x14ac:dyDescent="0.25">
      <c r="A112" s="11" t="s">
        <v>62</v>
      </c>
      <c r="B112" s="11" t="s">
        <v>5</v>
      </c>
      <c r="C112" s="11" t="s">
        <v>130</v>
      </c>
      <c r="D112" s="11" t="s">
        <v>12</v>
      </c>
      <c r="E112" s="86">
        <v>168.3</v>
      </c>
      <c r="F112" s="11"/>
    </row>
    <row r="113" spans="1:6" x14ac:dyDescent="0.25">
      <c r="A113" s="4" t="s">
        <v>62</v>
      </c>
      <c r="B113" s="4" t="s">
        <v>5</v>
      </c>
      <c r="C113" s="4" t="s">
        <v>130</v>
      </c>
      <c r="D113" s="4" t="s">
        <v>18</v>
      </c>
      <c r="E113" s="5">
        <v>343.20000000000005</v>
      </c>
      <c r="F113" s="4"/>
    </row>
    <row r="114" spans="1:6" x14ac:dyDescent="0.25">
      <c r="A114" s="11" t="s">
        <v>62</v>
      </c>
      <c r="B114" s="11" t="s">
        <v>845</v>
      </c>
      <c r="C114" s="11" t="s">
        <v>130</v>
      </c>
      <c r="D114" s="11" t="s">
        <v>7</v>
      </c>
      <c r="E114" s="86">
        <v>240.9</v>
      </c>
      <c r="F114" s="11"/>
    </row>
    <row r="115" spans="1:6" x14ac:dyDescent="0.25">
      <c r="A115" s="4" t="s">
        <v>62</v>
      </c>
      <c r="B115" s="4" t="s">
        <v>845</v>
      </c>
      <c r="C115" s="4" t="s">
        <v>130</v>
      </c>
      <c r="D115" s="4" t="s">
        <v>21</v>
      </c>
      <c r="E115" s="5">
        <v>201.3</v>
      </c>
      <c r="F115" s="4"/>
    </row>
    <row r="116" spans="1:6" x14ac:dyDescent="0.25">
      <c r="A116" s="11" t="s">
        <v>62</v>
      </c>
      <c r="B116" s="11" t="s">
        <v>845</v>
      </c>
      <c r="C116" s="11" t="s">
        <v>130</v>
      </c>
      <c r="D116" s="11" t="s">
        <v>34</v>
      </c>
      <c r="E116" s="86">
        <v>92.4</v>
      </c>
      <c r="F116" s="11"/>
    </row>
    <row r="117" spans="1:6" x14ac:dyDescent="0.25">
      <c r="A117" s="4" t="s">
        <v>62</v>
      </c>
      <c r="B117" s="4" t="s">
        <v>845</v>
      </c>
      <c r="C117" s="4" t="s">
        <v>130</v>
      </c>
      <c r="D117" s="4" t="s">
        <v>12</v>
      </c>
      <c r="E117" s="5">
        <v>72.599999999999994</v>
      </c>
      <c r="F117" s="4"/>
    </row>
    <row r="118" spans="1:6" ht="15.75" thickBot="1" x14ac:dyDescent="0.3">
      <c r="A118" s="12" t="s">
        <v>62</v>
      </c>
      <c r="B118" s="12" t="s">
        <v>845</v>
      </c>
      <c r="C118" s="12" t="s">
        <v>130</v>
      </c>
      <c r="D118" s="12" t="s">
        <v>12</v>
      </c>
      <c r="E118" s="87">
        <v>58.3</v>
      </c>
      <c r="F118" s="12"/>
    </row>
    <row r="119" spans="1:6" ht="15.75" thickTop="1" x14ac:dyDescent="0.25">
      <c r="A119" s="65" t="s">
        <v>919</v>
      </c>
      <c r="B119" s="65" t="s">
        <v>920</v>
      </c>
      <c r="C119" s="65" t="s">
        <v>921</v>
      </c>
      <c r="D119" s="65" t="s">
        <v>18</v>
      </c>
      <c r="E119" s="66">
        <v>210</v>
      </c>
      <c r="F119" s="65"/>
    </row>
    <row r="120" spans="1:6" x14ac:dyDescent="0.25">
      <c r="A120" s="11" t="s">
        <v>919</v>
      </c>
      <c r="B120" s="11" t="s">
        <v>920</v>
      </c>
      <c r="C120" s="11" t="s">
        <v>922</v>
      </c>
      <c r="D120" s="11" t="s">
        <v>18</v>
      </c>
      <c r="E120" s="86">
        <v>210</v>
      </c>
      <c r="F120" s="11"/>
    </row>
    <row r="121" spans="1:6" x14ac:dyDescent="0.25">
      <c r="A121" s="4" t="s">
        <v>919</v>
      </c>
      <c r="B121" s="4" t="s">
        <v>920</v>
      </c>
      <c r="C121" s="4" t="s">
        <v>923</v>
      </c>
      <c r="D121" s="4" t="s">
        <v>18</v>
      </c>
      <c r="E121" s="5">
        <v>210</v>
      </c>
      <c r="F121" s="4"/>
    </row>
    <row r="122" spans="1:6" x14ac:dyDescent="0.25">
      <c r="A122" s="11" t="s">
        <v>919</v>
      </c>
      <c r="B122" s="11" t="s">
        <v>920</v>
      </c>
      <c r="C122" s="11" t="s">
        <v>924</v>
      </c>
      <c r="D122" s="11" t="s">
        <v>18</v>
      </c>
      <c r="E122" s="86">
        <v>210</v>
      </c>
      <c r="F122" s="11"/>
    </row>
    <row r="123" spans="1:6" ht="15.75" thickBot="1" x14ac:dyDescent="0.3">
      <c r="A123" s="63" t="s">
        <v>919</v>
      </c>
      <c r="B123" s="63" t="s">
        <v>920</v>
      </c>
      <c r="C123" s="63" t="s">
        <v>925</v>
      </c>
      <c r="D123" s="63" t="s">
        <v>18</v>
      </c>
      <c r="E123" s="64">
        <v>210</v>
      </c>
      <c r="F123" s="63"/>
    </row>
    <row r="124" spans="1:6" ht="29.25" thickTop="1" x14ac:dyDescent="0.25">
      <c r="A124" s="10" t="s">
        <v>857</v>
      </c>
      <c r="B124" s="10" t="s">
        <v>858</v>
      </c>
      <c r="C124" s="10" t="s">
        <v>859</v>
      </c>
      <c r="D124" s="10" t="s">
        <v>10</v>
      </c>
      <c r="E124" s="88">
        <v>330</v>
      </c>
      <c r="F124" s="10" t="s">
        <v>884</v>
      </c>
    </row>
    <row r="125" spans="1:6" ht="28.5" x14ac:dyDescent="0.25">
      <c r="A125" s="4" t="s">
        <v>857</v>
      </c>
      <c r="B125" s="4" t="s">
        <v>860</v>
      </c>
      <c r="C125" s="4" t="s">
        <v>861</v>
      </c>
      <c r="D125" s="4" t="s">
        <v>18</v>
      </c>
      <c r="E125" s="5">
        <v>495</v>
      </c>
      <c r="F125" s="4" t="s">
        <v>885</v>
      </c>
    </row>
    <row r="126" spans="1:6" x14ac:dyDescent="0.25">
      <c r="A126" s="11" t="s">
        <v>857</v>
      </c>
      <c r="B126" s="11" t="s">
        <v>862</v>
      </c>
      <c r="C126" s="11" t="s">
        <v>863</v>
      </c>
      <c r="D126" s="11" t="s">
        <v>42</v>
      </c>
      <c r="E126" s="86">
        <v>385</v>
      </c>
      <c r="F126" s="11" t="s">
        <v>886</v>
      </c>
    </row>
    <row r="127" spans="1:6" x14ac:dyDescent="0.25">
      <c r="A127" s="4" t="s">
        <v>857</v>
      </c>
      <c r="B127" s="4" t="s">
        <v>864</v>
      </c>
      <c r="C127" s="4" t="s">
        <v>865</v>
      </c>
      <c r="D127" s="4" t="s">
        <v>21</v>
      </c>
      <c r="E127" s="5">
        <v>440</v>
      </c>
      <c r="F127" s="4" t="s">
        <v>887</v>
      </c>
    </row>
    <row r="128" spans="1:6" ht="71.25" x14ac:dyDescent="0.25">
      <c r="A128" s="11" t="s">
        <v>857</v>
      </c>
      <c r="B128" s="11" t="s">
        <v>860</v>
      </c>
      <c r="C128" s="11" t="s">
        <v>866</v>
      </c>
      <c r="D128" s="11" t="s">
        <v>9</v>
      </c>
      <c r="E128" s="86">
        <v>363</v>
      </c>
      <c r="F128" s="11" t="s">
        <v>888</v>
      </c>
    </row>
    <row r="129" spans="1:6" x14ac:dyDescent="0.25">
      <c r="A129" s="4" t="s">
        <v>857</v>
      </c>
      <c r="B129" s="4" t="s">
        <v>864</v>
      </c>
      <c r="C129" s="4" t="s">
        <v>867</v>
      </c>
      <c r="D129" s="4" t="s">
        <v>9</v>
      </c>
      <c r="E129" s="5">
        <v>363</v>
      </c>
      <c r="F129" s="4" t="s">
        <v>889</v>
      </c>
    </row>
    <row r="130" spans="1:6" ht="85.5" x14ac:dyDescent="0.25">
      <c r="A130" s="11" t="s">
        <v>857</v>
      </c>
      <c r="B130" s="11" t="s">
        <v>860</v>
      </c>
      <c r="C130" s="11" t="s">
        <v>868</v>
      </c>
      <c r="D130" s="11" t="s">
        <v>9</v>
      </c>
      <c r="E130" s="86">
        <v>341</v>
      </c>
      <c r="F130" s="11" t="s">
        <v>890</v>
      </c>
    </row>
    <row r="131" spans="1:6" ht="42.75" x14ac:dyDescent="0.25">
      <c r="A131" s="4" t="s">
        <v>857</v>
      </c>
      <c r="B131" s="4" t="s">
        <v>864</v>
      </c>
      <c r="C131" s="4" t="s">
        <v>869</v>
      </c>
      <c r="D131" s="4" t="s">
        <v>34</v>
      </c>
      <c r="E131" s="5">
        <v>330</v>
      </c>
      <c r="F131" s="4" t="s">
        <v>891</v>
      </c>
    </row>
    <row r="132" spans="1:6" ht="42.75" x14ac:dyDescent="0.25">
      <c r="A132" s="11" t="s">
        <v>857</v>
      </c>
      <c r="B132" s="11" t="s">
        <v>864</v>
      </c>
      <c r="C132" s="11" t="s">
        <v>870</v>
      </c>
      <c r="D132" s="11" t="s">
        <v>34</v>
      </c>
      <c r="E132" s="86">
        <v>330</v>
      </c>
      <c r="F132" s="11" t="s">
        <v>892</v>
      </c>
    </row>
    <row r="133" spans="1:6" ht="28.5" x14ac:dyDescent="0.25">
      <c r="A133" s="4" t="s">
        <v>857</v>
      </c>
      <c r="B133" s="4" t="s">
        <v>862</v>
      </c>
      <c r="C133" s="4" t="s">
        <v>871</v>
      </c>
      <c r="D133" s="4" t="s">
        <v>34</v>
      </c>
      <c r="E133" s="5">
        <v>176</v>
      </c>
      <c r="F133" s="4" t="s">
        <v>893</v>
      </c>
    </row>
    <row r="134" spans="1:6" x14ac:dyDescent="0.25">
      <c r="A134" s="11" t="s">
        <v>857</v>
      </c>
      <c r="B134" s="11" t="s">
        <v>864</v>
      </c>
      <c r="C134" s="11" t="s">
        <v>872</v>
      </c>
      <c r="D134" s="11" t="s">
        <v>34</v>
      </c>
      <c r="E134" s="86">
        <v>176</v>
      </c>
      <c r="F134" s="11" t="s">
        <v>894</v>
      </c>
    </row>
    <row r="135" spans="1:6" ht="28.5" x14ac:dyDescent="0.25">
      <c r="A135" s="4" t="s">
        <v>857</v>
      </c>
      <c r="B135" s="4" t="s">
        <v>860</v>
      </c>
      <c r="C135" s="4" t="s">
        <v>873</v>
      </c>
      <c r="D135" s="4" t="s">
        <v>13</v>
      </c>
      <c r="E135" s="5">
        <v>341</v>
      </c>
      <c r="F135" s="4" t="s">
        <v>895</v>
      </c>
    </row>
    <row r="136" spans="1:6" ht="28.5" x14ac:dyDescent="0.25">
      <c r="A136" s="11" t="s">
        <v>857</v>
      </c>
      <c r="B136" s="11" t="s">
        <v>862</v>
      </c>
      <c r="C136" s="11" t="s">
        <v>874</v>
      </c>
      <c r="D136" s="11" t="s">
        <v>34</v>
      </c>
      <c r="E136" s="86">
        <v>154</v>
      </c>
      <c r="F136" s="11" t="s">
        <v>896</v>
      </c>
    </row>
    <row r="137" spans="1:6" ht="57" x14ac:dyDescent="0.25">
      <c r="A137" s="4" t="s">
        <v>857</v>
      </c>
      <c r="B137" s="4" t="s">
        <v>860</v>
      </c>
      <c r="C137" s="4" t="s">
        <v>875</v>
      </c>
      <c r="D137" s="4" t="s">
        <v>10</v>
      </c>
      <c r="E137" s="5">
        <v>330</v>
      </c>
      <c r="F137" s="4" t="s">
        <v>897</v>
      </c>
    </row>
    <row r="138" spans="1:6" ht="57" x14ac:dyDescent="0.25">
      <c r="A138" s="11" t="s">
        <v>857</v>
      </c>
      <c r="B138" s="11" t="s">
        <v>860</v>
      </c>
      <c r="C138" s="11" t="s">
        <v>859</v>
      </c>
      <c r="D138" s="11" t="s">
        <v>10</v>
      </c>
      <c r="E138" s="86">
        <v>330</v>
      </c>
      <c r="F138" s="11" t="s">
        <v>898</v>
      </c>
    </row>
    <row r="139" spans="1:6" ht="42.75" x14ac:dyDescent="0.25">
      <c r="A139" s="4" t="s">
        <v>857</v>
      </c>
      <c r="B139" s="4" t="s">
        <v>860</v>
      </c>
      <c r="C139" s="4" t="s">
        <v>876</v>
      </c>
      <c r="D139" s="4" t="s">
        <v>13</v>
      </c>
      <c r="E139" s="5">
        <v>330</v>
      </c>
      <c r="F139" s="4" t="s">
        <v>899</v>
      </c>
    </row>
    <row r="140" spans="1:6" ht="57" x14ac:dyDescent="0.25">
      <c r="A140" s="11" t="s">
        <v>857</v>
      </c>
      <c r="B140" s="11" t="s">
        <v>860</v>
      </c>
      <c r="C140" s="11" t="s">
        <v>877</v>
      </c>
      <c r="D140" s="11" t="s">
        <v>13</v>
      </c>
      <c r="E140" s="86">
        <v>275</v>
      </c>
      <c r="F140" s="11" t="s">
        <v>900</v>
      </c>
    </row>
    <row r="141" spans="1:6" x14ac:dyDescent="0.25">
      <c r="A141" s="4" t="s">
        <v>857</v>
      </c>
      <c r="B141" s="4" t="s">
        <v>864</v>
      </c>
      <c r="C141" s="4" t="s">
        <v>878</v>
      </c>
      <c r="D141" s="4" t="s">
        <v>879</v>
      </c>
      <c r="E141" s="5">
        <v>154</v>
      </c>
      <c r="F141" s="4" t="s">
        <v>901</v>
      </c>
    </row>
    <row r="142" spans="1:6" x14ac:dyDescent="0.25">
      <c r="A142" s="11" t="s">
        <v>857</v>
      </c>
      <c r="B142" s="11" t="s">
        <v>862</v>
      </c>
      <c r="C142" s="11" t="s">
        <v>880</v>
      </c>
      <c r="D142" s="11" t="s">
        <v>9</v>
      </c>
      <c r="E142" s="86">
        <v>341</v>
      </c>
      <c r="F142" s="11" t="s">
        <v>902</v>
      </c>
    </row>
    <row r="143" spans="1:6" ht="28.5" x14ac:dyDescent="0.25">
      <c r="A143" s="4" t="s">
        <v>857</v>
      </c>
      <c r="B143" s="4" t="s">
        <v>862</v>
      </c>
      <c r="C143" s="4" t="s">
        <v>881</v>
      </c>
      <c r="D143" s="4" t="s">
        <v>34</v>
      </c>
      <c r="E143" s="5">
        <v>275</v>
      </c>
      <c r="F143" s="4" t="s">
        <v>903</v>
      </c>
    </row>
    <row r="144" spans="1:6" ht="114" x14ac:dyDescent="0.25">
      <c r="A144" s="11" t="s">
        <v>857</v>
      </c>
      <c r="B144" s="11" t="s">
        <v>860</v>
      </c>
      <c r="C144" s="11" t="s">
        <v>882</v>
      </c>
      <c r="D144" s="11" t="s">
        <v>12</v>
      </c>
      <c r="E144" s="86">
        <v>198</v>
      </c>
      <c r="F144" s="11" t="s">
        <v>904</v>
      </c>
    </row>
    <row r="145" spans="1:6" ht="43.5" thickBot="1" x14ac:dyDescent="0.3">
      <c r="A145" s="63" t="s">
        <v>857</v>
      </c>
      <c r="B145" s="63" t="s">
        <v>860</v>
      </c>
      <c r="C145" s="63" t="s">
        <v>883</v>
      </c>
      <c r="D145" s="63" t="s">
        <v>34</v>
      </c>
      <c r="E145" s="64">
        <v>275</v>
      </c>
      <c r="F145" s="63" t="s">
        <v>905</v>
      </c>
    </row>
    <row r="146" spans="1:6" ht="15.75" thickTop="1" x14ac:dyDescent="0.25">
      <c r="A146" s="10" t="s">
        <v>278</v>
      </c>
      <c r="B146" s="10" t="s">
        <v>38</v>
      </c>
      <c r="C146" s="10" t="s">
        <v>130</v>
      </c>
      <c r="D146" s="10" t="s">
        <v>40</v>
      </c>
      <c r="E146" s="88">
        <v>462.00000000000006</v>
      </c>
      <c r="F146" s="10"/>
    </row>
    <row r="147" spans="1:6" x14ac:dyDescent="0.25">
      <c r="A147" s="4" t="s">
        <v>278</v>
      </c>
      <c r="B147" s="4" t="s">
        <v>38</v>
      </c>
      <c r="C147" s="4" t="s">
        <v>130</v>
      </c>
      <c r="D147" s="4" t="s">
        <v>18</v>
      </c>
      <c r="E147" s="5">
        <v>396.00000000000006</v>
      </c>
      <c r="F147" s="4"/>
    </row>
    <row r="148" spans="1:6" x14ac:dyDescent="0.25">
      <c r="A148" s="11" t="s">
        <v>278</v>
      </c>
      <c r="B148" s="11" t="s">
        <v>38</v>
      </c>
      <c r="C148" s="11" t="s">
        <v>130</v>
      </c>
      <c r="D148" s="11" t="s">
        <v>7</v>
      </c>
      <c r="E148" s="86">
        <v>352</v>
      </c>
      <c r="F148" s="11"/>
    </row>
    <row r="149" spans="1:6" x14ac:dyDescent="0.25">
      <c r="A149" s="4" t="s">
        <v>278</v>
      </c>
      <c r="B149" s="4" t="s">
        <v>38</v>
      </c>
      <c r="C149" s="4" t="s">
        <v>130</v>
      </c>
      <c r="D149" s="4" t="s">
        <v>21</v>
      </c>
      <c r="E149" s="5">
        <v>308</v>
      </c>
      <c r="F149" s="4"/>
    </row>
    <row r="150" spans="1:6" x14ac:dyDescent="0.25">
      <c r="A150" s="11" t="s">
        <v>278</v>
      </c>
      <c r="B150" s="11" t="s">
        <v>38</v>
      </c>
      <c r="C150" s="11" t="s">
        <v>130</v>
      </c>
      <c r="D150" s="11" t="s">
        <v>42</v>
      </c>
      <c r="E150" s="86">
        <v>275</v>
      </c>
      <c r="F150" s="11"/>
    </row>
    <row r="151" spans="1:6" x14ac:dyDescent="0.25">
      <c r="A151" s="4" t="s">
        <v>278</v>
      </c>
      <c r="B151" s="4" t="s">
        <v>38</v>
      </c>
      <c r="C151" s="4" t="s">
        <v>130</v>
      </c>
      <c r="D151" s="4" t="s">
        <v>9</v>
      </c>
      <c r="E151" s="5">
        <v>258.5</v>
      </c>
      <c r="F151" s="4"/>
    </row>
    <row r="152" spans="1:6" x14ac:dyDescent="0.25">
      <c r="A152" s="11" t="s">
        <v>278</v>
      </c>
      <c r="B152" s="11" t="s">
        <v>38</v>
      </c>
      <c r="C152" s="11" t="s">
        <v>130</v>
      </c>
      <c r="D152" s="11" t="s">
        <v>10</v>
      </c>
      <c r="E152" s="86">
        <v>236.50000000000003</v>
      </c>
      <c r="F152" s="11"/>
    </row>
    <row r="153" spans="1:6" x14ac:dyDescent="0.25">
      <c r="A153" s="4" t="s">
        <v>278</v>
      </c>
      <c r="B153" s="4" t="s">
        <v>38</v>
      </c>
      <c r="C153" s="4" t="s">
        <v>130</v>
      </c>
      <c r="D153" s="4" t="s">
        <v>25</v>
      </c>
      <c r="E153" s="5">
        <v>236.50000000000003</v>
      </c>
      <c r="F153" s="4"/>
    </row>
    <row r="154" spans="1:6" x14ac:dyDescent="0.25">
      <c r="A154" s="11" t="s">
        <v>278</v>
      </c>
      <c r="B154" s="11" t="s">
        <v>38</v>
      </c>
      <c r="C154" s="11" t="s">
        <v>130</v>
      </c>
      <c r="D154" s="11" t="s">
        <v>34</v>
      </c>
      <c r="E154" s="86">
        <v>275</v>
      </c>
      <c r="F154" s="11"/>
    </row>
    <row r="155" spans="1:6" x14ac:dyDescent="0.25">
      <c r="A155" s="4" t="s">
        <v>278</v>
      </c>
      <c r="B155" s="4" t="s">
        <v>38</v>
      </c>
      <c r="C155" s="4" t="s">
        <v>130</v>
      </c>
      <c r="D155" s="4" t="s">
        <v>13</v>
      </c>
      <c r="E155" s="5">
        <v>253.00000000000003</v>
      </c>
      <c r="F155" s="4"/>
    </row>
    <row r="156" spans="1:6" x14ac:dyDescent="0.25">
      <c r="A156" s="11" t="s">
        <v>278</v>
      </c>
      <c r="B156" s="11" t="s">
        <v>38</v>
      </c>
      <c r="C156" s="11" t="s">
        <v>130</v>
      </c>
      <c r="D156" s="11" t="s">
        <v>43</v>
      </c>
      <c r="E156" s="86">
        <v>220.00000000000003</v>
      </c>
      <c r="F156" s="11"/>
    </row>
    <row r="157" spans="1:6" ht="15.75" thickBot="1" x14ac:dyDescent="0.3">
      <c r="A157" s="63" t="s">
        <v>278</v>
      </c>
      <c r="B157" s="63" t="s">
        <v>38</v>
      </c>
      <c r="C157" s="63" t="s">
        <v>130</v>
      </c>
      <c r="D157" s="63" t="s">
        <v>12</v>
      </c>
      <c r="E157" s="64">
        <v>187.00000000000003</v>
      </c>
      <c r="F157" s="63"/>
    </row>
    <row r="158" spans="1:6" ht="15.75" thickTop="1" x14ac:dyDescent="0.25">
      <c r="A158" s="10" t="s">
        <v>926</v>
      </c>
      <c r="B158" s="10" t="s">
        <v>927</v>
      </c>
      <c r="C158" s="10" t="s">
        <v>536</v>
      </c>
      <c r="D158" s="10" t="s">
        <v>10</v>
      </c>
      <c r="E158" s="88">
        <v>187</v>
      </c>
      <c r="F158" s="10"/>
    </row>
    <row r="159" spans="1:6" x14ac:dyDescent="0.25">
      <c r="A159" s="4" t="s">
        <v>926</v>
      </c>
      <c r="B159" s="4" t="s">
        <v>927</v>
      </c>
      <c r="C159" s="4" t="s">
        <v>130</v>
      </c>
      <c r="D159" s="4" t="s">
        <v>18</v>
      </c>
      <c r="E159" s="5">
        <v>187</v>
      </c>
      <c r="F159" s="4"/>
    </row>
    <row r="160" spans="1:6" x14ac:dyDescent="0.25">
      <c r="A160" s="11" t="s">
        <v>926</v>
      </c>
      <c r="B160" s="11" t="s">
        <v>927</v>
      </c>
      <c r="C160" s="11" t="s">
        <v>130</v>
      </c>
      <c r="D160" s="11" t="s">
        <v>10</v>
      </c>
      <c r="E160" s="86">
        <v>176</v>
      </c>
      <c r="F160" s="11"/>
    </row>
    <row r="161" spans="1:6" x14ac:dyDescent="0.25">
      <c r="A161" s="4" t="s">
        <v>926</v>
      </c>
      <c r="B161" s="4" t="s">
        <v>927</v>
      </c>
      <c r="C161" s="4" t="s">
        <v>237</v>
      </c>
      <c r="D161" s="4" t="s">
        <v>10</v>
      </c>
      <c r="E161" s="5">
        <v>176</v>
      </c>
      <c r="F161" s="4"/>
    </row>
    <row r="162" spans="1:6" ht="15.75" thickBot="1" x14ac:dyDescent="0.3">
      <c r="A162" s="12" t="s">
        <v>926</v>
      </c>
      <c r="B162" s="12" t="s">
        <v>927</v>
      </c>
      <c r="C162" s="12" t="s">
        <v>237</v>
      </c>
      <c r="D162" s="12" t="s">
        <v>43</v>
      </c>
      <c r="E162" s="87">
        <v>165</v>
      </c>
      <c r="F162" s="12"/>
    </row>
    <row r="163" spans="1:6" ht="15.75" thickTop="1" x14ac:dyDescent="0.25">
      <c r="A163" s="65" t="s">
        <v>846</v>
      </c>
      <c r="B163" s="65" t="s">
        <v>847</v>
      </c>
      <c r="C163" s="65" t="s">
        <v>848</v>
      </c>
      <c r="D163" s="65" t="s">
        <v>18</v>
      </c>
      <c r="E163" s="66">
        <v>220</v>
      </c>
      <c r="F163" s="65" t="s">
        <v>849</v>
      </c>
    </row>
    <row r="164" spans="1:6" x14ac:dyDescent="0.25">
      <c r="A164" s="11" t="s">
        <v>846</v>
      </c>
      <c r="B164" s="11" t="s">
        <v>847</v>
      </c>
      <c r="C164" s="11" t="s">
        <v>848</v>
      </c>
      <c r="D164" s="11" t="s">
        <v>10</v>
      </c>
      <c r="E164" s="86">
        <v>192.5</v>
      </c>
      <c r="F164" s="11" t="s">
        <v>850</v>
      </c>
    </row>
    <row r="165" spans="1:6" ht="15.75" thickBot="1" x14ac:dyDescent="0.3">
      <c r="A165" s="63" t="s">
        <v>846</v>
      </c>
      <c r="B165" s="63" t="s">
        <v>847</v>
      </c>
      <c r="C165" s="63" t="s">
        <v>848</v>
      </c>
      <c r="D165" s="63" t="s">
        <v>43</v>
      </c>
      <c r="E165" s="64">
        <v>165</v>
      </c>
      <c r="F165" s="63"/>
    </row>
    <row r="166" spans="1:6" ht="43.5" thickTop="1" x14ac:dyDescent="0.25">
      <c r="A166" s="10" t="s">
        <v>906</v>
      </c>
      <c r="B166" s="10" t="s">
        <v>909</v>
      </c>
      <c r="C166" s="10" t="s">
        <v>130</v>
      </c>
      <c r="D166" s="10" t="s">
        <v>18</v>
      </c>
      <c r="E166" s="88">
        <v>220</v>
      </c>
      <c r="F166" s="10" t="s">
        <v>908</v>
      </c>
    </row>
    <row r="167" spans="1:6" ht="43.5" thickBot="1" x14ac:dyDescent="0.3">
      <c r="A167" s="63" t="s">
        <v>906</v>
      </c>
      <c r="B167" s="63" t="s">
        <v>909</v>
      </c>
      <c r="C167" s="63" t="s">
        <v>907</v>
      </c>
      <c r="D167" s="63" t="s">
        <v>43</v>
      </c>
      <c r="E167" s="64">
        <v>220</v>
      </c>
      <c r="F167" s="63" t="s">
        <v>908</v>
      </c>
    </row>
    <row r="168" spans="1:6" ht="15.75" thickTop="1" x14ac:dyDescent="0.25">
      <c r="A168" s="10" t="s">
        <v>252</v>
      </c>
      <c r="B168" s="10" t="s">
        <v>63</v>
      </c>
      <c r="C168" s="10" t="s">
        <v>851</v>
      </c>
      <c r="D168" s="10" t="s">
        <v>10</v>
      </c>
      <c r="E168" s="88">
        <v>120.3125</v>
      </c>
      <c r="F168" s="10" t="s">
        <v>771</v>
      </c>
    </row>
    <row r="169" spans="1:6" x14ac:dyDescent="0.25">
      <c r="A169" s="4" t="s">
        <v>252</v>
      </c>
      <c r="B169" s="4" t="s">
        <v>63</v>
      </c>
      <c r="C169" s="4" t="s">
        <v>851</v>
      </c>
      <c r="D169" s="4" t="s">
        <v>34</v>
      </c>
      <c r="E169" s="5">
        <v>202.125</v>
      </c>
      <c r="F169" s="4" t="s">
        <v>775</v>
      </c>
    </row>
    <row r="170" spans="1:6" x14ac:dyDescent="0.25">
      <c r="A170" s="11" t="s">
        <v>252</v>
      </c>
      <c r="B170" s="11" t="s">
        <v>63</v>
      </c>
      <c r="C170" s="11" t="s">
        <v>851</v>
      </c>
      <c r="D170" s="11" t="s">
        <v>42</v>
      </c>
      <c r="E170" s="86">
        <v>235.8125</v>
      </c>
      <c r="F170" s="11" t="s">
        <v>778</v>
      </c>
    </row>
    <row r="171" spans="1:6" ht="28.5" x14ac:dyDescent="0.25">
      <c r="A171" s="4" t="s">
        <v>252</v>
      </c>
      <c r="B171" s="4" t="s">
        <v>63</v>
      </c>
      <c r="C171" s="4" t="s">
        <v>851</v>
      </c>
      <c r="D171" s="4" t="s">
        <v>42</v>
      </c>
      <c r="E171" s="5">
        <v>235.8125</v>
      </c>
      <c r="F171" s="4" t="s">
        <v>779</v>
      </c>
    </row>
    <row r="172" spans="1:6" ht="28.5" x14ac:dyDescent="0.25">
      <c r="A172" s="11" t="s">
        <v>252</v>
      </c>
      <c r="B172" s="11" t="s">
        <v>63</v>
      </c>
      <c r="C172" s="11" t="s">
        <v>851</v>
      </c>
      <c r="D172" s="11" t="s">
        <v>42</v>
      </c>
      <c r="E172" s="86">
        <v>235.8125</v>
      </c>
      <c r="F172" s="11" t="s">
        <v>780</v>
      </c>
    </row>
    <row r="173" spans="1:6" ht="28.5" x14ac:dyDescent="0.25">
      <c r="A173" s="4" t="s">
        <v>252</v>
      </c>
      <c r="B173" s="4" t="s">
        <v>63</v>
      </c>
      <c r="C173" s="4" t="s">
        <v>851</v>
      </c>
      <c r="D173" s="4" t="s">
        <v>42</v>
      </c>
      <c r="E173" s="5">
        <v>235.8125</v>
      </c>
      <c r="F173" s="4" t="s">
        <v>781</v>
      </c>
    </row>
    <row r="174" spans="1:6" ht="15.75" thickBot="1" x14ac:dyDescent="0.3">
      <c r="A174" s="12" t="s">
        <v>252</v>
      </c>
      <c r="B174" s="12" t="s">
        <v>63</v>
      </c>
      <c r="C174" s="12" t="s">
        <v>851</v>
      </c>
      <c r="D174" s="12" t="s">
        <v>10</v>
      </c>
      <c r="E174" s="87">
        <v>303.1875</v>
      </c>
      <c r="F174" s="12" t="s">
        <v>852</v>
      </c>
    </row>
    <row r="175" spans="1:6" ht="15.75" thickTop="1" x14ac:dyDescent="0.25">
      <c r="A175" s="65" t="s">
        <v>315</v>
      </c>
      <c r="B175" s="65" t="s">
        <v>5</v>
      </c>
      <c r="C175" s="65" t="s">
        <v>719</v>
      </c>
      <c r="D175" s="65" t="s">
        <v>42</v>
      </c>
      <c r="E175" s="66">
        <v>285</v>
      </c>
      <c r="F175" s="65" t="s">
        <v>18</v>
      </c>
    </row>
    <row r="176" spans="1:6" x14ac:dyDescent="0.25">
      <c r="A176" s="11" t="s">
        <v>315</v>
      </c>
      <c r="B176" s="11" t="s">
        <v>5</v>
      </c>
      <c r="C176" s="11" t="s">
        <v>719</v>
      </c>
      <c r="D176" s="11" t="s">
        <v>10</v>
      </c>
      <c r="E176" s="86">
        <v>260</v>
      </c>
      <c r="F176" s="11"/>
    </row>
    <row r="177" spans="1:6" x14ac:dyDescent="0.25">
      <c r="A177" s="4" t="s">
        <v>315</v>
      </c>
      <c r="B177" s="4" t="s">
        <v>5</v>
      </c>
      <c r="C177" s="4" t="s">
        <v>719</v>
      </c>
      <c r="D177" s="4" t="s">
        <v>13</v>
      </c>
      <c r="E177" s="5">
        <v>165</v>
      </c>
      <c r="F177" s="4" t="s">
        <v>328</v>
      </c>
    </row>
    <row r="178" spans="1:6" x14ac:dyDescent="0.25">
      <c r="A178" s="11" t="s">
        <v>315</v>
      </c>
      <c r="B178" s="11" t="s">
        <v>5</v>
      </c>
      <c r="C178" s="11" t="s">
        <v>719</v>
      </c>
      <c r="D178" s="11" t="s">
        <v>43</v>
      </c>
      <c r="E178" s="86">
        <v>165</v>
      </c>
      <c r="F178" s="11"/>
    </row>
    <row r="179" spans="1:6" x14ac:dyDescent="0.25">
      <c r="A179" s="4" t="s">
        <v>315</v>
      </c>
      <c r="B179" s="4" t="s">
        <v>5</v>
      </c>
      <c r="C179" s="4" t="s">
        <v>719</v>
      </c>
      <c r="D179" s="4" t="s">
        <v>42</v>
      </c>
      <c r="E179" s="5">
        <v>285</v>
      </c>
      <c r="F179" s="4"/>
    </row>
    <row r="180" spans="1:6" x14ac:dyDescent="0.25">
      <c r="A180" s="11" t="s">
        <v>315</v>
      </c>
      <c r="B180" s="11" t="s">
        <v>316</v>
      </c>
      <c r="C180" s="11" t="s">
        <v>719</v>
      </c>
      <c r="D180" s="11" t="s">
        <v>10</v>
      </c>
      <c r="E180" s="86">
        <v>260</v>
      </c>
      <c r="F180" s="11"/>
    </row>
    <row r="181" spans="1:6" x14ac:dyDescent="0.25">
      <c r="A181" s="4" t="s">
        <v>315</v>
      </c>
      <c r="B181" s="4" t="s">
        <v>316</v>
      </c>
      <c r="C181" s="4" t="s">
        <v>719</v>
      </c>
      <c r="D181" s="4" t="s">
        <v>13</v>
      </c>
      <c r="E181" s="5">
        <v>165</v>
      </c>
      <c r="F181" s="4" t="s">
        <v>944</v>
      </c>
    </row>
    <row r="182" spans="1:6" ht="15.75" thickBot="1" x14ac:dyDescent="0.3">
      <c r="A182" s="12" t="s">
        <v>315</v>
      </c>
      <c r="B182" s="12" t="s">
        <v>316</v>
      </c>
      <c r="C182" s="12" t="s">
        <v>719</v>
      </c>
      <c r="D182" s="12" t="s">
        <v>43</v>
      </c>
      <c r="E182" s="87">
        <v>165</v>
      </c>
      <c r="F182" s="12"/>
    </row>
    <row r="183" spans="1:6" ht="15.75" thickTop="1" x14ac:dyDescent="0.25"/>
  </sheetData>
  <autoFilter ref="A2:F2" xr:uid="{1DCAC235-F594-440F-8D2B-E223A7E0CF87}">
    <sortState xmlns:xlrd2="http://schemas.microsoft.com/office/spreadsheetml/2017/richdata2" ref="A3:F182">
      <sortCondition ref="A2"/>
    </sortState>
  </autoFilter>
  <mergeCells count="1">
    <mergeCell ref="B1:F1"/>
  </mergeCells>
  <dataValidations count="1">
    <dataValidation type="list" allowBlank="1" showInputMessage="1" showErrorMessage="1" prompt="Please select from the dropdown list." sqref="D3:D68 D75:D97 D99:D147 D149:D182" xr:uid="{35184E18-D93C-438C-A613-F217C3F46B61}">
      <formula1>"Partner, Director, Senior Manager, Associate Director, Principal, Associate, Senior, Scientist, Specialist, Technician, Draftsperson, Graduate"</formula1>
    </dataValidation>
  </dataValidations>
  <hyperlinks>
    <hyperlink ref="A1" location="Summary!A1" display="Link to SUMMARY Worksheet" xr:uid="{A8EE0B45-247A-4B6E-96DC-E12C445715E0}"/>
  </hyperlinks>
  <pageMargins left="0.7" right="0.7" top="0.75" bottom="0.75" header="0.3" footer="0.3"/>
  <headerFooter>
    <oddHeader>&amp;C&amp;"Calibri"&amp;12&amp;KFF0000 OFFICIAL&amp;1#_x000D_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8D203-A0B7-4EFB-A190-86746FA57B91}">
  <sheetPr>
    <tabColor theme="9" tint="-0.249977111117893"/>
  </sheetPr>
  <dimension ref="A1:N23"/>
  <sheetViews>
    <sheetView showGridLines="0" workbookViewId="0">
      <selection activeCell="A2" sqref="A2"/>
    </sheetView>
  </sheetViews>
  <sheetFormatPr defaultRowHeight="15" x14ac:dyDescent="0.25"/>
  <cols>
    <col min="1" max="1" width="37.7109375" customWidth="1"/>
    <col min="2" max="13" width="14.42578125" customWidth="1"/>
    <col min="14" max="14" width="11.28515625" bestFit="1" customWidth="1"/>
    <col min="15" max="16" width="9" bestFit="1" customWidth="1"/>
    <col min="17" max="17" width="15" bestFit="1" customWidth="1"/>
    <col min="18" max="18" width="9.85546875" bestFit="1" customWidth="1"/>
    <col min="19" max="19" width="10.7109375" bestFit="1" customWidth="1"/>
    <col min="20" max="20" width="25.28515625" bestFit="1" customWidth="1"/>
    <col min="21" max="21" width="27.7109375" bestFit="1" customWidth="1"/>
    <col min="22" max="22" width="9" bestFit="1" customWidth="1"/>
    <col min="23" max="23" width="9.28515625" bestFit="1" customWidth="1"/>
    <col min="24" max="25" width="9" bestFit="1" customWidth="1"/>
    <col min="26" max="26" width="9.85546875" bestFit="1" customWidth="1"/>
    <col min="27" max="27" width="10.7109375" bestFit="1" customWidth="1"/>
    <col min="28" max="28" width="30.85546875" bestFit="1" customWidth="1"/>
    <col min="29" max="29" width="38.85546875" bestFit="1" customWidth="1"/>
    <col min="30" max="31" width="9" bestFit="1" customWidth="1"/>
    <col min="32" max="32" width="9.85546875" bestFit="1" customWidth="1"/>
    <col min="33" max="33" width="42.140625" bestFit="1" customWidth="1"/>
    <col min="34" max="34" width="25" bestFit="1" customWidth="1"/>
    <col min="35" max="35" width="28.140625" bestFit="1" customWidth="1"/>
    <col min="36" max="36" width="13.7109375" bestFit="1" customWidth="1"/>
    <col min="37" max="38" width="9" bestFit="1" customWidth="1"/>
    <col min="39" max="39" width="9.85546875" bestFit="1" customWidth="1"/>
    <col min="40" max="40" width="10.7109375" bestFit="1" customWidth="1"/>
    <col min="41" max="41" width="16.85546875" bestFit="1" customWidth="1"/>
    <col min="42" max="42" width="32.5703125" bestFit="1" customWidth="1"/>
    <col min="43" max="44" width="9" bestFit="1" customWidth="1"/>
    <col min="45" max="45" width="15" bestFit="1" customWidth="1"/>
    <col min="46" max="46" width="9.85546875" bestFit="1" customWidth="1"/>
    <col min="47" max="47" width="35.7109375" bestFit="1" customWidth="1"/>
    <col min="48" max="48" width="18.42578125" bestFit="1" customWidth="1"/>
    <col min="49" max="50" width="9" bestFit="1" customWidth="1"/>
    <col min="51" max="51" width="9.85546875" bestFit="1" customWidth="1"/>
    <col min="52" max="52" width="21.7109375" bestFit="1" customWidth="1"/>
    <col min="53" max="53" width="39.85546875" bestFit="1" customWidth="1"/>
    <col min="54" max="54" width="17.85546875" bestFit="1" customWidth="1"/>
    <col min="55" max="55" width="9" bestFit="1" customWidth="1"/>
    <col min="56" max="56" width="12.85546875" bestFit="1" customWidth="1"/>
    <col min="57" max="57" width="9.28515625" bestFit="1" customWidth="1"/>
    <col min="58" max="58" width="9" bestFit="1" customWidth="1"/>
    <col min="59" max="59" width="9.85546875" bestFit="1" customWidth="1"/>
    <col min="60" max="60" width="43" bestFit="1" customWidth="1"/>
    <col min="61" max="61" width="25" bestFit="1" customWidth="1"/>
    <col min="62" max="62" width="17.85546875" bestFit="1" customWidth="1"/>
    <col min="63" max="63" width="9" bestFit="1" customWidth="1"/>
    <col min="64" max="64" width="9.28515625" bestFit="1" customWidth="1"/>
    <col min="65" max="66" width="9" bestFit="1" customWidth="1"/>
    <col min="67" max="67" width="15" bestFit="1" customWidth="1"/>
    <col min="68" max="68" width="9.85546875" bestFit="1" customWidth="1"/>
    <col min="69" max="69" width="10.7109375" bestFit="1" customWidth="1"/>
    <col min="70" max="70" width="28.140625" bestFit="1" customWidth="1"/>
    <col min="71" max="71" width="20" bestFit="1" customWidth="1"/>
    <col min="72" max="74" width="9" bestFit="1" customWidth="1"/>
    <col min="75" max="75" width="10.7109375" bestFit="1" customWidth="1"/>
    <col min="76" max="76" width="23.140625" bestFit="1" customWidth="1"/>
    <col min="77" max="77" width="11.5703125" bestFit="1" customWidth="1"/>
  </cols>
  <sheetData>
    <row r="1" spans="1:14" ht="25.5" x14ac:dyDescent="0.5">
      <c r="A1" s="39" t="s">
        <v>195</v>
      </c>
      <c r="B1" s="178" t="s">
        <v>948</v>
      </c>
      <c r="C1" s="178"/>
      <c r="D1" s="178"/>
      <c r="E1" s="178"/>
      <c r="F1" s="178"/>
      <c r="G1" s="178"/>
      <c r="H1" s="178"/>
      <c r="I1" s="178"/>
      <c r="J1" s="178"/>
      <c r="K1" s="178"/>
      <c r="L1" s="178"/>
      <c r="M1" s="178"/>
    </row>
    <row r="2" spans="1:14" ht="17.25" thickBot="1" x14ac:dyDescent="0.35">
      <c r="A2" s="41" t="s">
        <v>142</v>
      </c>
      <c r="B2" s="41" t="s">
        <v>143</v>
      </c>
      <c r="C2" s="41"/>
      <c r="D2" s="41"/>
      <c r="E2" s="41"/>
      <c r="F2" s="41"/>
      <c r="G2" s="41"/>
      <c r="H2" s="41"/>
      <c r="I2" s="41"/>
      <c r="J2" s="41"/>
      <c r="K2" s="41"/>
      <c r="L2" s="41"/>
      <c r="M2" s="41"/>
    </row>
    <row r="3" spans="1:14"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4" ht="16.5" x14ac:dyDescent="0.3">
      <c r="A4" s="103" t="s">
        <v>467</v>
      </c>
      <c r="B4" s="71"/>
      <c r="C4" s="72">
        <v>330</v>
      </c>
      <c r="D4" s="72">
        <v>380</v>
      </c>
      <c r="E4" s="72"/>
      <c r="F4" s="72"/>
      <c r="G4" s="72"/>
      <c r="H4" s="72">
        <v>280</v>
      </c>
      <c r="I4" s="72">
        <v>170</v>
      </c>
      <c r="J4" s="72">
        <v>225</v>
      </c>
      <c r="K4" s="72"/>
      <c r="L4" s="72"/>
      <c r="M4" s="72"/>
    </row>
    <row r="5" spans="1:14" ht="16.5" x14ac:dyDescent="0.3">
      <c r="A5" s="84" t="s">
        <v>44</v>
      </c>
      <c r="B5" s="73">
        <v>340</v>
      </c>
      <c r="C5" s="46">
        <v>375</v>
      </c>
      <c r="D5" s="46">
        <v>420</v>
      </c>
      <c r="E5" s="46">
        <v>200</v>
      </c>
      <c r="F5" s="46">
        <v>180</v>
      </c>
      <c r="G5" s="46">
        <v>420</v>
      </c>
      <c r="H5" s="46">
        <v>340</v>
      </c>
      <c r="I5" s="46">
        <v>290</v>
      </c>
      <c r="J5" s="46">
        <v>290</v>
      </c>
      <c r="K5" s="46">
        <v>375</v>
      </c>
      <c r="L5" s="46">
        <v>230</v>
      </c>
      <c r="M5" s="46">
        <v>250</v>
      </c>
    </row>
    <row r="6" spans="1:14" ht="16.5" x14ac:dyDescent="0.3">
      <c r="A6" s="70" t="s">
        <v>61</v>
      </c>
      <c r="B6" s="73">
        <v>341</v>
      </c>
      <c r="C6" s="46"/>
      <c r="D6" s="46">
        <v>385</v>
      </c>
      <c r="E6" s="46"/>
      <c r="F6" s="46">
        <v>187</v>
      </c>
      <c r="G6" s="46"/>
      <c r="H6" s="46">
        <v>363</v>
      </c>
      <c r="I6" s="46"/>
      <c r="J6" s="46">
        <v>264</v>
      </c>
      <c r="K6" s="46"/>
      <c r="L6" s="46">
        <v>308</v>
      </c>
      <c r="M6" s="46">
        <v>231</v>
      </c>
    </row>
    <row r="7" spans="1:14" ht="16.5" x14ac:dyDescent="0.3">
      <c r="A7" s="84" t="s">
        <v>353</v>
      </c>
      <c r="B7" s="73"/>
      <c r="C7" s="46"/>
      <c r="D7" s="46"/>
      <c r="E7" s="46"/>
      <c r="F7" s="46"/>
      <c r="G7" s="46"/>
      <c r="H7" s="46">
        <v>352</v>
      </c>
      <c r="I7" s="46">
        <v>198</v>
      </c>
      <c r="J7" s="46">
        <v>286</v>
      </c>
      <c r="K7" s="46"/>
      <c r="L7" s="46">
        <v>165</v>
      </c>
      <c r="M7" s="46"/>
    </row>
    <row r="8" spans="1:14" ht="16.5" x14ac:dyDescent="0.3">
      <c r="A8" s="70" t="s">
        <v>523</v>
      </c>
      <c r="B8" s="73"/>
      <c r="C8" s="46"/>
      <c r="D8" s="46"/>
      <c r="E8" s="46"/>
      <c r="F8" s="46"/>
      <c r="G8" s="46">
        <v>212</v>
      </c>
      <c r="H8" s="46"/>
      <c r="I8" s="46"/>
      <c r="J8" s="46"/>
      <c r="K8" s="46"/>
      <c r="L8" s="46"/>
      <c r="M8" s="46"/>
    </row>
    <row r="9" spans="1:14" ht="16.5" x14ac:dyDescent="0.3">
      <c r="A9" s="84" t="s">
        <v>62</v>
      </c>
      <c r="B9" s="73">
        <v>304.70000000000005</v>
      </c>
      <c r="C9" s="46"/>
      <c r="D9" s="46">
        <v>403.70000000000005</v>
      </c>
      <c r="E9" s="46"/>
      <c r="F9" s="46"/>
      <c r="G9" s="46"/>
      <c r="H9" s="46"/>
      <c r="I9" s="46"/>
      <c r="J9" s="46">
        <v>261.8</v>
      </c>
      <c r="K9" s="46"/>
      <c r="L9" s="46">
        <v>227.70000000000002</v>
      </c>
      <c r="M9" s="46">
        <v>72.599999999999994</v>
      </c>
    </row>
    <row r="10" spans="1:14" ht="16.5" x14ac:dyDescent="0.3">
      <c r="A10" s="70" t="s">
        <v>972</v>
      </c>
      <c r="B10" s="73"/>
      <c r="C10" s="46"/>
      <c r="D10" s="46">
        <v>344</v>
      </c>
      <c r="E10" s="46"/>
      <c r="F10" s="46"/>
      <c r="G10" s="46"/>
      <c r="H10" s="46">
        <v>260</v>
      </c>
      <c r="I10" s="46"/>
      <c r="J10" s="46">
        <v>250</v>
      </c>
      <c r="K10" s="46">
        <v>312</v>
      </c>
      <c r="L10" s="46">
        <v>219</v>
      </c>
      <c r="M10" s="46"/>
    </row>
    <row r="11" spans="1:14" ht="16.5" x14ac:dyDescent="0.3">
      <c r="A11" s="84" t="s">
        <v>482</v>
      </c>
      <c r="B11" s="73">
        <v>297</v>
      </c>
      <c r="C11" s="46"/>
      <c r="D11" s="46"/>
      <c r="E11" s="46"/>
      <c r="F11" s="46"/>
      <c r="G11" s="46"/>
      <c r="H11" s="46">
        <v>385</v>
      </c>
      <c r="I11" s="46"/>
      <c r="J11" s="46">
        <v>242</v>
      </c>
      <c r="K11" s="46"/>
      <c r="L11" s="46">
        <v>198</v>
      </c>
      <c r="M11" s="46"/>
    </row>
    <row r="12" spans="1:14" ht="16.5" x14ac:dyDescent="0.3">
      <c r="A12" s="70" t="s">
        <v>453</v>
      </c>
      <c r="B12" s="73">
        <v>297</v>
      </c>
      <c r="C12" s="46">
        <v>396</v>
      </c>
      <c r="D12" s="46">
        <v>396</v>
      </c>
      <c r="E12" s="46">
        <v>225.5</v>
      </c>
      <c r="F12" s="46">
        <v>214.5</v>
      </c>
      <c r="G12" s="46"/>
      <c r="H12" s="46"/>
      <c r="I12" s="46"/>
      <c r="J12" s="46">
        <v>264</v>
      </c>
      <c r="K12" s="46"/>
      <c r="L12" s="46">
        <v>220</v>
      </c>
      <c r="M12" s="46"/>
    </row>
    <row r="13" spans="1:14" ht="16.5" x14ac:dyDescent="0.3">
      <c r="A13" s="84" t="s">
        <v>68</v>
      </c>
      <c r="B13" s="73">
        <v>286</v>
      </c>
      <c r="C13" s="46">
        <v>341</v>
      </c>
      <c r="D13" s="46">
        <v>396</v>
      </c>
      <c r="E13" s="46"/>
      <c r="F13" s="46">
        <v>132</v>
      </c>
      <c r="G13" s="46"/>
      <c r="H13" s="46">
        <v>319</v>
      </c>
      <c r="I13" s="46"/>
      <c r="J13" s="46">
        <v>242</v>
      </c>
      <c r="K13" s="46">
        <v>374</v>
      </c>
      <c r="L13" s="46">
        <v>264</v>
      </c>
      <c r="M13" s="46">
        <v>209</v>
      </c>
    </row>
    <row r="14" spans="1:14" ht="17.25" thickBot="1" x14ac:dyDescent="0.35">
      <c r="A14" s="74" t="s">
        <v>502</v>
      </c>
      <c r="B14" s="75">
        <v>231</v>
      </c>
      <c r="C14" s="52"/>
      <c r="D14" s="52">
        <v>275</v>
      </c>
      <c r="E14" s="52"/>
      <c r="F14" s="52"/>
      <c r="G14" s="52"/>
      <c r="H14" s="52">
        <v>250</v>
      </c>
      <c r="I14" s="52"/>
      <c r="J14" s="52">
        <v>209</v>
      </c>
      <c r="K14" s="52"/>
      <c r="L14" s="52"/>
      <c r="M14" s="52">
        <v>165</v>
      </c>
    </row>
    <row r="15" spans="1:14" ht="15.75" thickTop="1" x14ac:dyDescent="0.25"/>
    <row r="16" spans="1:14" x14ac:dyDescent="0.25">
      <c r="A16" s="61" t="s">
        <v>187</v>
      </c>
      <c r="B16" s="54">
        <f>AVERAGE(B4:B14)</f>
        <v>299.52857142857141</v>
      </c>
      <c r="C16" s="54">
        <f t="shared" ref="C16:M16" si="0">AVERAGE(C4:C14)</f>
        <v>360.5</v>
      </c>
      <c r="D16" s="54">
        <f t="shared" si="0"/>
        <v>374.96249999999998</v>
      </c>
      <c r="E16" s="54">
        <f t="shared" si="0"/>
        <v>212.75</v>
      </c>
      <c r="F16" s="54">
        <f t="shared" si="0"/>
        <v>178.375</v>
      </c>
      <c r="G16" s="54">
        <f t="shared" si="0"/>
        <v>316</v>
      </c>
      <c r="H16" s="54">
        <f t="shared" si="0"/>
        <v>318.625</v>
      </c>
      <c r="I16" s="54">
        <f t="shared" si="0"/>
        <v>219.33333333333334</v>
      </c>
      <c r="J16" s="54">
        <f t="shared" si="0"/>
        <v>253.38000000000002</v>
      </c>
      <c r="K16" s="54">
        <f t="shared" si="0"/>
        <v>353.66666666666669</v>
      </c>
      <c r="L16" s="54">
        <f t="shared" si="0"/>
        <v>228.96250000000001</v>
      </c>
      <c r="M16" s="54">
        <f t="shared" si="0"/>
        <v>185.52</v>
      </c>
      <c r="N16" s="54"/>
    </row>
    <row r="17" spans="1:14" x14ac:dyDescent="0.25">
      <c r="A17" s="61" t="s">
        <v>188</v>
      </c>
      <c r="B17" s="54">
        <f>STDEV(B4:B14)</f>
        <v>37.140575937273745</v>
      </c>
      <c r="C17" s="54">
        <f t="shared" ref="C17:M17" si="1">STDEV(C4:C14)</f>
        <v>30.446674695276659</v>
      </c>
      <c r="D17" s="54">
        <f t="shared" si="1"/>
        <v>46.007264566122281</v>
      </c>
      <c r="E17" s="54">
        <f t="shared" si="1"/>
        <v>18.031222920256962</v>
      </c>
      <c r="F17" s="54">
        <f t="shared" si="1"/>
        <v>34.315630549357536</v>
      </c>
      <c r="G17" s="54">
        <f t="shared" si="1"/>
        <v>147.07821048680188</v>
      </c>
      <c r="H17" s="54">
        <f t="shared" si="1"/>
        <v>50.119678199856217</v>
      </c>
      <c r="I17" s="54">
        <f t="shared" si="1"/>
        <v>62.780039290632246</v>
      </c>
      <c r="J17" s="54">
        <f t="shared" si="1"/>
        <v>25.269648021116385</v>
      </c>
      <c r="K17" s="54">
        <f t="shared" si="1"/>
        <v>36.087855759705832</v>
      </c>
      <c r="L17" s="54">
        <f t="shared" si="1"/>
        <v>42.605631334702394</v>
      </c>
      <c r="M17" s="54">
        <f t="shared" si="1"/>
        <v>70.621186622712585</v>
      </c>
      <c r="N17" s="54"/>
    </row>
    <row r="18" spans="1:14" x14ac:dyDescent="0.25">
      <c r="A18" s="61" t="s">
        <v>189</v>
      </c>
      <c r="B18" s="54">
        <f>SUM(B16:B17)</f>
        <v>336.66914736584516</v>
      </c>
      <c r="C18" s="54">
        <f t="shared" ref="C18:M18" si="2">SUM(C16:C17)</f>
        <v>390.94667469527667</v>
      </c>
      <c r="D18" s="54">
        <f t="shared" si="2"/>
        <v>420.96976456612225</v>
      </c>
      <c r="E18" s="54">
        <f t="shared" si="2"/>
        <v>230.78122292025697</v>
      </c>
      <c r="F18" s="54">
        <f t="shared" si="2"/>
        <v>212.69063054935754</v>
      </c>
      <c r="G18" s="54">
        <f t="shared" si="2"/>
        <v>463.07821048680188</v>
      </c>
      <c r="H18" s="54">
        <f t="shared" si="2"/>
        <v>368.7446781998562</v>
      </c>
      <c r="I18" s="54">
        <f t="shared" si="2"/>
        <v>282.11337262396557</v>
      </c>
      <c r="J18" s="54">
        <f t="shared" si="2"/>
        <v>278.64964802111643</v>
      </c>
      <c r="K18" s="54">
        <f t="shared" si="2"/>
        <v>389.75452242637255</v>
      </c>
      <c r="L18" s="54">
        <f t="shared" si="2"/>
        <v>271.5681313347024</v>
      </c>
      <c r="M18" s="54">
        <f t="shared" si="2"/>
        <v>256.14118662271261</v>
      </c>
      <c r="N18" s="54"/>
    </row>
    <row r="20" spans="1:14" x14ac:dyDescent="0.25">
      <c r="A20" s="85" t="s">
        <v>196</v>
      </c>
    </row>
    <row r="21" spans="1:14" x14ac:dyDescent="0.25">
      <c r="A21" s="56" t="s">
        <v>194</v>
      </c>
    </row>
    <row r="22" spans="1:14" x14ac:dyDescent="0.25">
      <c r="A22" s="57" t="s">
        <v>192</v>
      </c>
      <c r="B22" s="58" t="s">
        <v>193</v>
      </c>
    </row>
    <row r="23" spans="1:14" x14ac:dyDescent="0.25">
      <c r="A23" s="59" t="s">
        <v>190</v>
      </c>
      <c r="B23" s="60" t="s">
        <v>191</v>
      </c>
    </row>
  </sheetData>
  <mergeCells count="1">
    <mergeCell ref="B1:M1"/>
  </mergeCells>
  <conditionalFormatting pivot="1" sqref="B4:M14">
    <cfRule type="cellIs" dxfId="43" priority="4" operator="greaterThan">
      <formula>B$18</formula>
    </cfRule>
  </conditionalFormatting>
  <conditionalFormatting pivot="1" sqref="B4:M14">
    <cfRule type="cellIs" dxfId="42" priority="3" operator="between">
      <formula>B$16</formula>
      <formula>B$18</formula>
    </cfRule>
  </conditionalFormatting>
  <conditionalFormatting pivot="1" sqref="B4:M14">
    <cfRule type="cellIs" dxfId="41" priority="2" operator="lessThan">
      <formula>B$16</formula>
    </cfRule>
  </conditionalFormatting>
  <conditionalFormatting pivot="1" sqref="B4:M14">
    <cfRule type="containsBlanks" dxfId="40" priority="1">
      <formula>LEN(TRIM(B4))=0</formula>
    </cfRule>
  </conditionalFormatting>
  <hyperlinks>
    <hyperlink ref="A1" location="Summary!A1" display="Link to SUMMARY Worksheet" xr:uid="{E139D1E9-854A-4680-8F55-077F945F0848}"/>
  </hyperlinks>
  <pageMargins left="0.7" right="0.7" top="0.75" bottom="0.75" header="0.3" footer="0.3"/>
  <headerFooter>
    <oddHeader>&amp;C&amp;"Calibri"&amp;12&amp;KFF0000 OFFICIAL&amp;1#_x000D_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3EF9-95F1-4AFB-8CCE-A792873A6450}">
  <sheetPr>
    <tabColor theme="2" tint="-9.9978637043366805E-2"/>
  </sheetPr>
  <dimension ref="A1:F7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947</v>
      </c>
      <c r="C1" s="180"/>
      <c r="D1" s="180"/>
      <c r="E1" s="180"/>
      <c r="F1" s="180"/>
    </row>
    <row r="2" spans="1:6" ht="30.75" thickTop="1" x14ac:dyDescent="0.25">
      <c r="A2" s="96" t="s">
        <v>112</v>
      </c>
      <c r="B2" s="97" t="s">
        <v>0</v>
      </c>
      <c r="C2" s="96" t="s">
        <v>1</v>
      </c>
      <c r="D2" s="96" t="s">
        <v>2</v>
      </c>
      <c r="E2" s="97" t="s">
        <v>3</v>
      </c>
      <c r="F2" s="98" t="s">
        <v>4</v>
      </c>
    </row>
    <row r="3" spans="1:6" x14ac:dyDescent="0.25">
      <c r="A3" s="4" t="s">
        <v>467</v>
      </c>
      <c r="B3" s="4" t="s">
        <v>331</v>
      </c>
      <c r="C3" s="4" t="s">
        <v>802</v>
      </c>
      <c r="D3" s="4" t="s">
        <v>18</v>
      </c>
      <c r="E3" s="5">
        <v>380</v>
      </c>
      <c r="F3" s="4"/>
    </row>
    <row r="4" spans="1:6" x14ac:dyDescent="0.25">
      <c r="A4" s="11" t="s">
        <v>467</v>
      </c>
      <c r="B4" s="11" t="s">
        <v>199</v>
      </c>
      <c r="C4" s="11" t="s">
        <v>802</v>
      </c>
      <c r="D4" s="11" t="s">
        <v>21</v>
      </c>
      <c r="E4" s="86">
        <v>330</v>
      </c>
      <c r="F4" s="11"/>
    </row>
    <row r="5" spans="1:6" x14ac:dyDescent="0.25">
      <c r="A5" s="4" t="s">
        <v>467</v>
      </c>
      <c r="B5" s="4" t="s">
        <v>199</v>
      </c>
      <c r="C5" s="4" t="s">
        <v>803</v>
      </c>
      <c r="D5" s="4" t="s">
        <v>42</v>
      </c>
      <c r="E5" s="5">
        <v>280</v>
      </c>
      <c r="F5" s="4"/>
    </row>
    <row r="6" spans="1:6" x14ac:dyDescent="0.25">
      <c r="A6" s="11" t="s">
        <v>467</v>
      </c>
      <c r="B6" s="11" t="s">
        <v>199</v>
      </c>
      <c r="C6" s="11" t="s">
        <v>803</v>
      </c>
      <c r="D6" s="11" t="s">
        <v>10</v>
      </c>
      <c r="E6" s="86">
        <v>225</v>
      </c>
      <c r="F6" s="11"/>
    </row>
    <row r="7" spans="1:6" ht="15.75" thickBot="1" x14ac:dyDescent="0.3">
      <c r="A7" s="63" t="s">
        <v>467</v>
      </c>
      <c r="B7" s="63" t="s">
        <v>199</v>
      </c>
      <c r="C7" s="63" t="s">
        <v>803</v>
      </c>
      <c r="D7" s="63" t="s">
        <v>25</v>
      </c>
      <c r="E7" s="64">
        <v>170</v>
      </c>
      <c r="F7" s="63"/>
    </row>
    <row r="8" spans="1:6" ht="57.75" thickTop="1" x14ac:dyDescent="0.25">
      <c r="A8" s="10" t="s">
        <v>44</v>
      </c>
      <c r="B8" s="10" t="s">
        <v>38</v>
      </c>
      <c r="C8" s="10" t="s">
        <v>949</v>
      </c>
      <c r="D8" s="10" t="s">
        <v>40</v>
      </c>
      <c r="E8" s="88">
        <v>420</v>
      </c>
      <c r="F8" s="10" t="s">
        <v>213</v>
      </c>
    </row>
    <row r="9" spans="1:6" ht="57" x14ac:dyDescent="0.25">
      <c r="A9" s="4" t="s">
        <v>44</v>
      </c>
      <c r="B9" s="4" t="s">
        <v>38</v>
      </c>
      <c r="C9" s="4" t="s">
        <v>949</v>
      </c>
      <c r="D9" s="4" t="s">
        <v>18</v>
      </c>
      <c r="E9" s="5">
        <v>420</v>
      </c>
      <c r="F9" s="4" t="s">
        <v>213</v>
      </c>
    </row>
    <row r="10" spans="1:6" ht="57" x14ac:dyDescent="0.25">
      <c r="A10" s="11" t="s">
        <v>44</v>
      </c>
      <c r="B10" s="11" t="s">
        <v>38</v>
      </c>
      <c r="C10" s="11" t="s">
        <v>949</v>
      </c>
      <c r="D10" s="11" t="s">
        <v>7</v>
      </c>
      <c r="E10" s="86">
        <v>375</v>
      </c>
      <c r="F10" s="11" t="s">
        <v>213</v>
      </c>
    </row>
    <row r="11" spans="1:6" ht="57" x14ac:dyDescent="0.25">
      <c r="A11" s="4" t="s">
        <v>44</v>
      </c>
      <c r="B11" s="4" t="s">
        <v>38</v>
      </c>
      <c r="C11" s="4" t="s">
        <v>949</v>
      </c>
      <c r="D11" s="4" t="s">
        <v>21</v>
      </c>
      <c r="E11" s="5">
        <v>375</v>
      </c>
      <c r="F11" s="4" t="s">
        <v>213</v>
      </c>
    </row>
    <row r="12" spans="1:6" ht="57" x14ac:dyDescent="0.25">
      <c r="A12" s="11" t="s">
        <v>44</v>
      </c>
      <c r="B12" s="11" t="s">
        <v>38</v>
      </c>
      <c r="C12" s="11" t="s">
        <v>949</v>
      </c>
      <c r="D12" s="11" t="s">
        <v>42</v>
      </c>
      <c r="E12" s="86">
        <v>340</v>
      </c>
      <c r="F12" s="11" t="s">
        <v>213</v>
      </c>
    </row>
    <row r="13" spans="1:6" ht="57" x14ac:dyDescent="0.25">
      <c r="A13" s="4" t="s">
        <v>44</v>
      </c>
      <c r="B13" s="4" t="s">
        <v>38</v>
      </c>
      <c r="C13" s="4" t="s">
        <v>949</v>
      </c>
      <c r="D13" s="4" t="s">
        <v>9</v>
      </c>
      <c r="E13" s="5">
        <v>340</v>
      </c>
      <c r="F13" s="4" t="s">
        <v>213</v>
      </c>
    </row>
    <row r="14" spans="1:6" ht="57" x14ac:dyDescent="0.25">
      <c r="A14" s="11" t="s">
        <v>44</v>
      </c>
      <c r="B14" s="11" t="s">
        <v>38</v>
      </c>
      <c r="C14" s="11" t="s">
        <v>949</v>
      </c>
      <c r="D14" s="11" t="s">
        <v>10</v>
      </c>
      <c r="E14" s="86">
        <v>290</v>
      </c>
      <c r="F14" s="11" t="s">
        <v>213</v>
      </c>
    </row>
    <row r="15" spans="1:6" ht="57" x14ac:dyDescent="0.25">
      <c r="A15" s="4" t="s">
        <v>44</v>
      </c>
      <c r="B15" s="4" t="s">
        <v>38</v>
      </c>
      <c r="C15" s="4" t="s">
        <v>949</v>
      </c>
      <c r="D15" s="4" t="s">
        <v>25</v>
      </c>
      <c r="E15" s="5">
        <v>290</v>
      </c>
      <c r="F15" s="4" t="s">
        <v>213</v>
      </c>
    </row>
    <row r="16" spans="1:6" ht="57" x14ac:dyDescent="0.25">
      <c r="A16" s="11" t="s">
        <v>44</v>
      </c>
      <c r="B16" s="11" t="s">
        <v>38</v>
      </c>
      <c r="C16" s="11" t="s">
        <v>949</v>
      </c>
      <c r="D16" s="11" t="s">
        <v>34</v>
      </c>
      <c r="E16" s="86">
        <v>230</v>
      </c>
      <c r="F16" s="11" t="s">
        <v>213</v>
      </c>
    </row>
    <row r="17" spans="1:6" ht="57" x14ac:dyDescent="0.25">
      <c r="A17" s="4" t="s">
        <v>44</v>
      </c>
      <c r="B17" s="4" t="s">
        <v>38</v>
      </c>
      <c r="C17" s="4" t="s">
        <v>949</v>
      </c>
      <c r="D17" s="4" t="s">
        <v>13</v>
      </c>
      <c r="E17" s="5">
        <v>250</v>
      </c>
      <c r="F17" s="4" t="s">
        <v>213</v>
      </c>
    </row>
    <row r="18" spans="1:6" ht="57" x14ac:dyDescent="0.25">
      <c r="A18" s="11" t="s">
        <v>44</v>
      </c>
      <c r="B18" s="11" t="s">
        <v>38</v>
      </c>
      <c r="C18" s="11" t="s">
        <v>949</v>
      </c>
      <c r="D18" s="11" t="s">
        <v>43</v>
      </c>
      <c r="E18" s="86">
        <v>200</v>
      </c>
      <c r="F18" s="11" t="s">
        <v>213</v>
      </c>
    </row>
    <row r="19" spans="1:6" ht="57.75" thickBot="1" x14ac:dyDescent="0.3">
      <c r="A19" s="63" t="s">
        <v>44</v>
      </c>
      <c r="B19" s="63" t="s">
        <v>38</v>
      </c>
      <c r="C19" s="63" t="s">
        <v>949</v>
      </c>
      <c r="D19" s="63" t="s">
        <v>12</v>
      </c>
      <c r="E19" s="64">
        <v>180</v>
      </c>
      <c r="F19" s="63" t="s">
        <v>213</v>
      </c>
    </row>
    <row r="20" spans="1:6" ht="15.75" thickTop="1" x14ac:dyDescent="0.25">
      <c r="A20" s="10" t="s">
        <v>61</v>
      </c>
      <c r="B20" s="10" t="s">
        <v>53</v>
      </c>
      <c r="C20" s="10" t="s">
        <v>131</v>
      </c>
      <c r="D20" s="10" t="s">
        <v>18</v>
      </c>
      <c r="E20" s="88">
        <v>385</v>
      </c>
      <c r="F20" s="10" t="s">
        <v>18</v>
      </c>
    </row>
    <row r="21" spans="1:6" x14ac:dyDescent="0.25">
      <c r="A21" s="4" t="s">
        <v>61</v>
      </c>
      <c r="B21" s="4" t="s">
        <v>53</v>
      </c>
      <c r="C21" s="4" t="s">
        <v>131</v>
      </c>
      <c r="D21" s="4" t="s">
        <v>42</v>
      </c>
      <c r="E21" s="5">
        <v>363</v>
      </c>
      <c r="F21" s="4" t="s">
        <v>54</v>
      </c>
    </row>
    <row r="22" spans="1:6" x14ac:dyDescent="0.25">
      <c r="A22" s="11" t="s">
        <v>61</v>
      </c>
      <c r="B22" s="11" t="s">
        <v>53</v>
      </c>
      <c r="C22" s="11" t="s">
        <v>131</v>
      </c>
      <c r="D22" s="11" t="s">
        <v>9</v>
      </c>
      <c r="E22" s="86">
        <v>341</v>
      </c>
      <c r="F22" s="11" t="s">
        <v>55</v>
      </c>
    </row>
    <row r="23" spans="1:6" x14ac:dyDescent="0.25">
      <c r="A23" s="4" t="s">
        <v>61</v>
      </c>
      <c r="B23" s="4" t="s">
        <v>53</v>
      </c>
      <c r="C23" s="4" t="s">
        <v>131</v>
      </c>
      <c r="D23" s="4" t="s">
        <v>34</v>
      </c>
      <c r="E23" s="5">
        <v>308</v>
      </c>
      <c r="F23" s="4" t="s">
        <v>56</v>
      </c>
    </row>
    <row r="24" spans="1:6" ht="28.5" x14ac:dyDescent="0.25">
      <c r="A24" s="11" t="s">
        <v>61</v>
      </c>
      <c r="B24" s="11" t="s">
        <v>53</v>
      </c>
      <c r="C24" s="11" t="s">
        <v>131</v>
      </c>
      <c r="D24" s="11" t="s">
        <v>10</v>
      </c>
      <c r="E24" s="86">
        <v>264</v>
      </c>
      <c r="F24" s="11" t="s">
        <v>57</v>
      </c>
    </row>
    <row r="25" spans="1:6" x14ac:dyDescent="0.25">
      <c r="A25" s="4" t="s">
        <v>61</v>
      </c>
      <c r="B25" s="4" t="s">
        <v>53</v>
      </c>
      <c r="C25" s="4" t="s">
        <v>131</v>
      </c>
      <c r="D25" s="4" t="s">
        <v>13</v>
      </c>
      <c r="E25" s="5">
        <v>231</v>
      </c>
      <c r="F25" s="4" t="s">
        <v>58</v>
      </c>
    </row>
    <row r="26" spans="1:6" x14ac:dyDescent="0.25">
      <c r="A26" s="11" t="s">
        <v>61</v>
      </c>
      <c r="B26" s="11" t="s">
        <v>53</v>
      </c>
      <c r="C26" s="11" t="s">
        <v>131</v>
      </c>
      <c r="D26" s="11" t="s">
        <v>13</v>
      </c>
      <c r="E26" s="86">
        <v>198</v>
      </c>
      <c r="F26" s="11" t="s">
        <v>59</v>
      </c>
    </row>
    <row r="27" spans="1:6" ht="15.75" thickBot="1" x14ac:dyDescent="0.3">
      <c r="A27" s="63" t="s">
        <v>61</v>
      </c>
      <c r="B27" s="63" t="s">
        <v>53</v>
      </c>
      <c r="C27" s="63" t="s">
        <v>131</v>
      </c>
      <c r="D27" s="63" t="s">
        <v>12</v>
      </c>
      <c r="E27" s="64">
        <v>187</v>
      </c>
      <c r="F27" s="63" t="s">
        <v>60</v>
      </c>
    </row>
    <row r="28" spans="1:6" ht="29.25" thickTop="1" x14ac:dyDescent="0.25">
      <c r="A28" s="10" t="s">
        <v>353</v>
      </c>
      <c r="B28" s="10" t="s">
        <v>5</v>
      </c>
      <c r="C28" s="10" t="s">
        <v>954</v>
      </c>
      <c r="D28" s="10" t="s">
        <v>42</v>
      </c>
      <c r="E28" s="88">
        <v>297</v>
      </c>
      <c r="F28" s="10" t="s">
        <v>959</v>
      </c>
    </row>
    <row r="29" spans="1:6" ht="42.75" x14ac:dyDescent="0.25">
      <c r="A29" s="4" t="s">
        <v>353</v>
      </c>
      <c r="B29" s="4" t="s">
        <v>5</v>
      </c>
      <c r="C29" s="4" t="s">
        <v>955</v>
      </c>
      <c r="D29" s="4" t="s">
        <v>10</v>
      </c>
      <c r="E29" s="5">
        <v>253</v>
      </c>
      <c r="F29" s="4" t="s">
        <v>960</v>
      </c>
    </row>
    <row r="30" spans="1:6" ht="42.75" x14ac:dyDescent="0.25">
      <c r="A30" s="11" t="s">
        <v>353</v>
      </c>
      <c r="B30" s="11" t="s">
        <v>956</v>
      </c>
      <c r="C30" s="11" t="s">
        <v>957</v>
      </c>
      <c r="D30" s="11" t="s">
        <v>34</v>
      </c>
      <c r="E30" s="86">
        <v>165</v>
      </c>
      <c r="F30" s="11" t="s">
        <v>961</v>
      </c>
    </row>
    <row r="31" spans="1:6" ht="28.5" x14ac:dyDescent="0.25">
      <c r="A31" s="4" t="s">
        <v>353</v>
      </c>
      <c r="B31" s="4" t="s">
        <v>5</v>
      </c>
      <c r="C31" s="4" t="s">
        <v>958</v>
      </c>
      <c r="D31" s="4" t="s">
        <v>42</v>
      </c>
      <c r="E31" s="5">
        <v>352</v>
      </c>
      <c r="F31" s="4" t="s">
        <v>363</v>
      </c>
    </row>
    <row r="32" spans="1:6" ht="28.5" x14ac:dyDescent="0.25">
      <c r="A32" s="11" t="s">
        <v>353</v>
      </c>
      <c r="B32" s="11" t="s">
        <v>5</v>
      </c>
      <c r="C32" s="11" t="s">
        <v>958</v>
      </c>
      <c r="D32" s="11" t="s">
        <v>10</v>
      </c>
      <c r="E32" s="86">
        <v>286</v>
      </c>
      <c r="F32" s="11" t="s">
        <v>363</v>
      </c>
    </row>
    <row r="33" spans="1:6" ht="28.5" x14ac:dyDescent="0.25">
      <c r="A33" s="4" t="s">
        <v>353</v>
      </c>
      <c r="B33" s="4" t="s">
        <v>5</v>
      </c>
      <c r="C33" s="4" t="s">
        <v>958</v>
      </c>
      <c r="D33" s="4" t="s">
        <v>25</v>
      </c>
      <c r="E33" s="5">
        <v>198</v>
      </c>
      <c r="F33" s="4" t="s">
        <v>363</v>
      </c>
    </row>
    <row r="34" spans="1:6" ht="28.5" x14ac:dyDescent="0.25">
      <c r="A34" s="11" t="s">
        <v>353</v>
      </c>
      <c r="B34" s="11" t="s">
        <v>5</v>
      </c>
      <c r="C34" s="11" t="s">
        <v>958</v>
      </c>
      <c r="D34" s="11" t="s">
        <v>25</v>
      </c>
      <c r="E34" s="86">
        <v>165</v>
      </c>
      <c r="F34" s="11" t="s">
        <v>363</v>
      </c>
    </row>
    <row r="35" spans="1:6" ht="29.25" thickBot="1" x14ac:dyDescent="0.3">
      <c r="A35" s="63" t="s">
        <v>353</v>
      </c>
      <c r="B35" s="63" t="s">
        <v>5</v>
      </c>
      <c r="C35" s="63" t="s">
        <v>958</v>
      </c>
      <c r="D35" s="63" t="s">
        <v>25</v>
      </c>
      <c r="E35" s="64">
        <v>132</v>
      </c>
      <c r="F35" s="63" t="s">
        <v>363</v>
      </c>
    </row>
    <row r="36" spans="1:6" ht="101.25" thickTop="1" thickBot="1" x14ac:dyDescent="0.3">
      <c r="A36" s="119" t="s">
        <v>523</v>
      </c>
      <c r="B36" s="119" t="s">
        <v>828</v>
      </c>
      <c r="C36" s="119" t="s">
        <v>962</v>
      </c>
      <c r="D36" s="119" t="s">
        <v>40</v>
      </c>
      <c r="E36" s="120">
        <v>212</v>
      </c>
      <c r="F36" s="119"/>
    </row>
    <row r="37" spans="1:6" ht="15.75" thickTop="1" x14ac:dyDescent="0.25">
      <c r="A37" s="65" t="s">
        <v>62</v>
      </c>
      <c r="B37" s="65" t="s">
        <v>5</v>
      </c>
      <c r="C37" s="65" t="s">
        <v>950</v>
      </c>
      <c r="D37" s="65" t="s">
        <v>9</v>
      </c>
      <c r="E37" s="66">
        <v>304.70000000000005</v>
      </c>
      <c r="F37" s="65"/>
    </row>
    <row r="38" spans="1:6" x14ac:dyDescent="0.25">
      <c r="A38" s="11" t="s">
        <v>62</v>
      </c>
      <c r="B38" s="11" t="s">
        <v>951</v>
      </c>
      <c r="C38" s="11" t="s">
        <v>950</v>
      </c>
      <c r="D38" s="11" t="s">
        <v>18</v>
      </c>
      <c r="E38" s="86">
        <v>403.70000000000005</v>
      </c>
      <c r="F38" s="11"/>
    </row>
    <row r="39" spans="1:6" x14ac:dyDescent="0.25">
      <c r="A39" s="4" t="s">
        <v>62</v>
      </c>
      <c r="B39" s="4" t="s">
        <v>951</v>
      </c>
      <c r="C39" s="4" t="s">
        <v>950</v>
      </c>
      <c r="D39" s="4" t="s">
        <v>10</v>
      </c>
      <c r="E39" s="5">
        <v>261.8</v>
      </c>
      <c r="F39" s="4"/>
    </row>
    <row r="40" spans="1:6" x14ac:dyDescent="0.25">
      <c r="A40" s="11" t="s">
        <v>62</v>
      </c>
      <c r="B40" s="11" t="s">
        <v>951</v>
      </c>
      <c r="C40" s="11" t="s">
        <v>950</v>
      </c>
      <c r="D40" s="11" t="s">
        <v>34</v>
      </c>
      <c r="E40" s="86">
        <v>227.70000000000002</v>
      </c>
      <c r="F40" s="11"/>
    </row>
    <row r="41" spans="1:6" ht="15.75" thickBot="1" x14ac:dyDescent="0.3">
      <c r="A41" s="63" t="s">
        <v>62</v>
      </c>
      <c r="B41" s="63" t="s">
        <v>952</v>
      </c>
      <c r="C41" s="63" t="s">
        <v>950</v>
      </c>
      <c r="D41" s="63" t="s">
        <v>13</v>
      </c>
      <c r="E41" s="64">
        <v>72.599999999999994</v>
      </c>
      <c r="F41" s="63"/>
    </row>
    <row r="42" spans="1:6" ht="15.75" thickTop="1" x14ac:dyDescent="0.25">
      <c r="A42" s="10" t="s">
        <v>972</v>
      </c>
      <c r="B42" s="10" t="s">
        <v>199</v>
      </c>
      <c r="C42" s="10" t="s">
        <v>973</v>
      </c>
      <c r="D42" s="10" t="s">
        <v>18</v>
      </c>
      <c r="E42" s="88">
        <v>344</v>
      </c>
      <c r="F42" s="10"/>
    </row>
    <row r="43" spans="1:6" x14ac:dyDescent="0.25">
      <c r="A43" s="4" t="s">
        <v>972</v>
      </c>
      <c r="B43" s="4" t="s">
        <v>199</v>
      </c>
      <c r="C43" s="4" t="s">
        <v>973</v>
      </c>
      <c r="D43" s="4" t="s">
        <v>7</v>
      </c>
      <c r="E43" s="5">
        <v>312</v>
      </c>
      <c r="F43" s="4"/>
    </row>
    <row r="44" spans="1:6" x14ac:dyDescent="0.25">
      <c r="A44" s="11" t="s">
        <v>972</v>
      </c>
      <c r="B44" s="11" t="s">
        <v>199</v>
      </c>
      <c r="C44" s="11" t="s">
        <v>973</v>
      </c>
      <c r="D44" s="11" t="s">
        <v>42</v>
      </c>
      <c r="E44" s="86">
        <v>260</v>
      </c>
      <c r="F44" s="11"/>
    </row>
    <row r="45" spans="1:6" x14ac:dyDescent="0.25">
      <c r="A45" s="4" t="s">
        <v>972</v>
      </c>
      <c r="B45" s="4" t="s">
        <v>199</v>
      </c>
      <c r="C45" s="4" t="s">
        <v>973</v>
      </c>
      <c r="D45" s="4" t="s">
        <v>10</v>
      </c>
      <c r="E45" s="5">
        <v>250</v>
      </c>
      <c r="F45" s="4"/>
    </row>
    <row r="46" spans="1:6" ht="15.75" thickBot="1" x14ac:dyDescent="0.3">
      <c r="A46" s="12" t="s">
        <v>972</v>
      </c>
      <c r="B46" s="12" t="s">
        <v>199</v>
      </c>
      <c r="C46" s="12" t="s">
        <v>973</v>
      </c>
      <c r="D46" s="12" t="s">
        <v>34</v>
      </c>
      <c r="E46" s="87">
        <v>219</v>
      </c>
      <c r="F46" s="12"/>
    </row>
    <row r="47" spans="1:6" ht="15.75" thickTop="1" x14ac:dyDescent="0.25">
      <c r="A47" s="65" t="s">
        <v>482</v>
      </c>
      <c r="B47" s="65" t="s">
        <v>965</v>
      </c>
      <c r="C47" s="65" t="s">
        <v>966</v>
      </c>
      <c r="D47" s="65" t="s">
        <v>42</v>
      </c>
      <c r="E47" s="66">
        <v>385</v>
      </c>
      <c r="F47" s="65" t="s">
        <v>967</v>
      </c>
    </row>
    <row r="48" spans="1:6" x14ac:dyDescent="0.25">
      <c r="A48" s="11" t="s">
        <v>482</v>
      </c>
      <c r="B48" s="11" t="s">
        <v>965</v>
      </c>
      <c r="C48" s="11" t="s">
        <v>966</v>
      </c>
      <c r="D48" s="11" t="s">
        <v>9</v>
      </c>
      <c r="E48" s="86">
        <v>297</v>
      </c>
      <c r="F48" s="11" t="s">
        <v>968</v>
      </c>
    </row>
    <row r="49" spans="1:6" x14ac:dyDescent="0.25">
      <c r="A49" s="4" t="s">
        <v>482</v>
      </c>
      <c r="B49" s="4" t="s">
        <v>472</v>
      </c>
      <c r="C49" s="4" t="s">
        <v>966</v>
      </c>
      <c r="D49" s="4" t="s">
        <v>9</v>
      </c>
      <c r="E49" s="5">
        <v>264</v>
      </c>
      <c r="F49" s="4" t="s">
        <v>969</v>
      </c>
    </row>
    <row r="50" spans="1:6" x14ac:dyDescent="0.25">
      <c r="A50" s="11" t="s">
        <v>482</v>
      </c>
      <c r="B50" s="11" t="s">
        <v>292</v>
      </c>
      <c r="C50" s="11" t="s">
        <v>966</v>
      </c>
      <c r="D50" s="11" t="s">
        <v>10</v>
      </c>
      <c r="E50" s="86">
        <v>242</v>
      </c>
      <c r="F50" s="11" t="s">
        <v>970</v>
      </c>
    </row>
    <row r="51" spans="1:6" ht="15.75" thickBot="1" x14ac:dyDescent="0.3">
      <c r="A51" s="63" t="s">
        <v>482</v>
      </c>
      <c r="B51" s="63" t="s">
        <v>965</v>
      </c>
      <c r="C51" s="63" t="s">
        <v>966</v>
      </c>
      <c r="D51" s="63" t="s">
        <v>34</v>
      </c>
      <c r="E51" s="64">
        <v>198</v>
      </c>
      <c r="F51" s="63" t="s">
        <v>971</v>
      </c>
    </row>
    <row r="52" spans="1:6" ht="29.25" thickTop="1" x14ac:dyDescent="0.25">
      <c r="A52" s="10" t="s">
        <v>453</v>
      </c>
      <c r="B52" s="10" t="s">
        <v>384</v>
      </c>
      <c r="C52" s="10" t="s">
        <v>131</v>
      </c>
      <c r="D52" s="10" t="s">
        <v>18</v>
      </c>
      <c r="E52" s="88">
        <v>396</v>
      </c>
      <c r="F52" s="10" t="s">
        <v>452</v>
      </c>
    </row>
    <row r="53" spans="1:6" x14ac:dyDescent="0.25">
      <c r="A53" s="4" t="s">
        <v>453</v>
      </c>
      <c r="B53" s="4" t="s">
        <v>384</v>
      </c>
      <c r="C53" s="4" t="s">
        <v>131</v>
      </c>
      <c r="D53" s="4" t="s">
        <v>21</v>
      </c>
      <c r="E53" s="5">
        <v>396</v>
      </c>
      <c r="F53" s="4"/>
    </row>
    <row r="54" spans="1:6" x14ac:dyDescent="0.25">
      <c r="A54" s="11" t="s">
        <v>453</v>
      </c>
      <c r="B54" s="11" t="s">
        <v>384</v>
      </c>
      <c r="C54" s="11" t="s">
        <v>131</v>
      </c>
      <c r="D54" s="11" t="s">
        <v>9</v>
      </c>
      <c r="E54" s="86">
        <v>297</v>
      </c>
      <c r="F54" s="11"/>
    </row>
    <row r="55" spans="1:6" x14ac:dyDescent="0.25">
      <c r="A55" s="4" t="s">
        <v>453</v>
      </c>
      <c r="B55" s="4" t="s">
        <v>384</v>
      </c>
      <c r="C55" s="4" t="s">
        <v>131</v>
      </c>
      <c r="D55" s="4" t="s">
        <v>10</v>
      </c>
      <c r="E55" s="5">
        <v>264</v>
      </c>
      <c r="F55" s="4"/>
    </row>
    <row r="56" spans="1:6" x14ac:dyDescent="0.25">
      <c r="A56" s="11" t="s">
        <v>453</v>
      </c>
      <c r="B56" s="11" t="s">
        <v>384</v>
      </c>
      <c r="C56" s="11" t="s">
        <v>131</v>
      </c>
      <c r="D56" s="11" t="s">
        <v>34</v>
      </c>
      <c r="E56" s="86">
        <v>220</v>
      </c>
      <c r="F56" s="11"/>
    </row>
    <row r="57" spans="1:6" x14ac:dyDescent="0.25">
      <c r="A57" s="4" t="s">
        <v>453</v>
      </c>
      <c r="B57" s="4" t="s">
        <v>384</v>
      </c>
      <c r="C57" s="4" t="s">
        <v>131</v>
      </c>
      <c r="D57" s="4" t="s">
        <v>12</v>
      </c>
      <c r="E57" s="5">
        <v>214.5</v>
      </c>
      <c r="F57" s="4"/>
    </row>
    <row r="58" spans="1:6" ht="15.75" thickBot="1" x14ac:dyDescent="0.3">
      <c r="A58" s="12" t="s">
        <v>453</v>
      </c>
      <c r="B58" s="12" t="s">
        <v>384</v>
      </c>
      <c r="C58" s="12" t="s">
        <v>131</v>
      </c>
      <c r="D58" s="12" t="s">
        <v>43</v>
      </c>
      <c r="E58" s="87">
        <v>225.5</v>
      </c>
      <c r="F58" s="12"/>
    </row>
    <row r="59" spans="1:6" ht="15.75" thickTop="1" x14ac:dyDescent="0.25">
      <c r="A59" s="65" t="s">
        <v>68</v>
      </c>
      <c r="B59" s="65" t="s">
        <v>63</v>
      </c>
      <c r="C59" s="65" t="s">
        <v>953</v>
      </c>
      <c r="D59" s="65" t="s">
        <v>18</v>
      </c>
      <c r="E59" s="66">
        <v>396</v>
      </c>
      <c r="F59" s="65" t="s">
        <v>18</v>
      </c>
    </row>
    <row r="60" spans="1:6" ht="28.5" x14ac:dyDescent="0.25">
      <c r="A60" s="11" t="s">
        <v>68</v>
      </c>
      <c r="B60" s="11" t="s">
        <v>63</v>
      </c>
      <c r="C60" s="11" t="s">
        <v>953</v>
      </c>
      <c r="D60" s="11" t="s">
        <v>7</v>
      </c>
      <c r="E60" s="86">
        <v>374</v>
      </c>
      <c r="F60" s="11" t="s">
        <v>64</v>
      </c>
    </row>
    <row r="61" spans="1:6" x14ac:dyDescent="0.25">
      <c r="A61" s="4" t="s">
        <v>68</v>
      </c>
      <c r="B61" s="4" t="s">
        <v>63</v>
      </c>
      <c r="C61" s="4" t="s">
        <v>953</v>
      </c>
      <c r="D61" s="4" t="s">
        <v>21</v>
      </c>
      <c r="E61" s="5">
        <v>341</v>
      </c>
      <c r="F61" s="4" t="s">
        <v>21</v>
      </c>
    </row>
    <row r="62" spans="1:6" x14ac:dyDescent="0.25">
      <c r="A62" s="11" t="s">
        <v>68</v>
      </c>
      <c r="B62" s="11" t="s">
        <v>63</v>
      </c>
      <c r="C62" s="11" t="s">
        <v>953</v>
      </c>
      <c r="D62" s="11" t="s">
        <v>42</v>
      </c>
      <c r="E62" s="86">
        <v>319</v>
      </c>
      <c r="F62" s="11" t="s">
        <v>42</v>
      </c>
    </row>
    <row r="63" spans="1:6" x14ac:dyDescent="0.25">
      <c r="A63" s="4" t="s">
        <v>68</v>
      </c>
      <c r="B63" s="4" t="s">
        <v>63</v>
      </c>
      <c r="C63" s="4" t="s">
        <v>953</v>
      </c>
      <c r="D63" s="4" t="s">
        <v>9</v>
      </c>
      <c r="E63" s="5">
        <v>286</v>
      </c>
      <c r="F63" s="4" t="s">
        <v>9</v>
      </c>
    </row>
    <row r="64" spans="1:6" ht="28.5" x14ac:dyDescent="0.25">
      <c r="A64" s="11" t="s">
        <v>68</v>
      </c>
      <c r="B64" s="11" t="s">
        <v>63</v>
      </c>
      <c r="C64" s="11" t="s">
        <v>953</v>
      </c>
      <c r="D64" s="11" t="s">
        <v>34</v>
      </c>
      <c r="E64" s="86">
        <v>264</v>
      </c>
      <c r="F64" s="11" t="s">
        <v>447</v>
      </c>
    </row>
    <row r="65" spans="1:6" x14ac:dyDescent="0.25">
      <c r="A65" s="4" t="s">
        <v>68</v>
      </c>
      <c r="B65" s="4" t="s">
        <v>63</v>
      </c>
      <c r="C65" s="4" t="s">
        <v>953</v>
      </c>
      <c r="D65" s="4" t="s">
        <v>10</v>
      </c>
      <c r="E65" s="5">
        <v>242</v>
      </c>
      <c r="F65" s="4" t="s">
        <v>66</v>
      </c>
    </row>
    <row r="66" spans="1:6" x14ac:dyDescent="0.25">
      <c r="A66" s="11" t="s">
        <v>68</v>
      </c>
      <c r="B66" s="11" t="s">
        <v>63</v>
      </c>
      <c r="C66" s="11" t="s">
        <v>953</v>
      </c>
      <c r="D66" s="11" t="s">
        <v>13</v>
      </c>
      <c r="E66" s="86">
        <v>209</v>
      </c>
      <c r="F66" s="11" t="s">
        <v>67</v>
      </c>
    </row>
    <row r="67" spans="1:6" ht="15.75" thickBot="1" x14ac:dyDescent="0.3">
      <c r="A67" s="63" t="s">
        <v>68</v>
      </c>
      <c r="B67" s="63" t="s">
        <v>63</v>
      </c>
      <c r="C67" s="63" t="s">
        <v>953</v>
      </c>
      <c r="D67" s="63" t="s">
        <v>12</v>
      </c>
      <c r="E67" s="64">
        <v>132</v>
      </c>
      <c r="F67" s="63" t="s">
        <v>12</v>
      </c>
    </row>
    <row r="68" spans="1:6" ht="144" thickTop="1" x14ac:dyDescent="0.25">
      <c r="A68" s="10" t="s">
        <v>502</v>
      </c>
      <c r="B68" s="10" t="s">
        <v>5</v>
      </c>
      <c r="C68" s="10" t="s">
        <v>963</v>
      </c>
      <c r="D68" s="10" t="s">
        <v>18</v>
      </c>
      <c r="E68" s="88">
        <v>275</v>
      </c>
      <c r="F68" s="10"/>
    </row>
    <row r="69" spans="1:6" ht="143.25" x14ac:dyDescent="0.25">
      <c r="A69" s="4" t="s">
        <v>502</v>
      </c>
      <c r="B69" s="4" t="s">
        <v>5</v>
      </c>
      <c r="C69" s="4" t="s">
        <v>963</v>
      </c>
      <c r="D69" s="4" t="s">
        <v>10</v>
      </c>
      <c r="E69" s="5">
        <v>209</v>
      </c>
      <c r="F69" s="4"/>
    </row>
    <row r="70" spans="1:6" ht="143.25" x14ac:dyDescent="0.25">
      <c r="A70" s="11" t="s">
        <v>502</v>
      </c>
      <c r="B70" s="11" t="s">
        <v>964</v>
      </c>
      <c r="C70" s="11" t="s">
        <v>963</v>
      </c>
      <c r="D70" s="11" t="s">
        <v>42</v>
      </c>
      <c r="E70" s="86">
        <v>250</v>
      </c>
      <c r="F70" s="11"/>
    </row>
    <row r="71" spans="1:6" ht="143.25" x14ac:dyDescent="0.25">
      <c r="A71" s="4" t="s">
        <v>502</v>
      </c>
      <c r="B71" s="4" t="s">
        <v>964</v>
      </c>
      <c r="C71" s="4" t="s">
        <v>963</v>
      </c>
      <c r="D71" s="4" t="s">
        <v>10</v>
      </c>
      <c r="E71" s="5">
        <v>176</v>
      </c>
      <c r="F71" s="4"/>
    </row>
    <row r="72" spans="1:6" ht="143.25" x14ac:dyDescent="0.25">
      <c r="A72" s="11" t="s">
        <v>502</v>
      </c>
      <c r="B72" s="11" t="s">
        <v>499</v>
      </c>
      <c r="C72" s="11" t="s">
        <v>963</v>
      </c>
      <c r="D72" s="11" t="s">
        <v>9</v>
      </c>
      <c r="E72" s="86">
        <v>231</v>
      </c>
      <c r="F72" s="11"/>
    </row>
    <row r="73" spans="1:6" ht="144" thickBot="1" x14ac:dyDescent="0.3">
      <c r="A73" s="63" t="s">
        <v>502</v>
      </c>
      <c r="B73" s="63" t="s">
        <v>253</v>
      </c>
      <c r="C73" s="63" t="s">
        <v>963</v>
      </c>
      <c r="D73" s="63" t="s">
        <v>13</v>
      </c>
      <c r="E73" s="64">
        <v>165</v>
      </c>
      <c r="F73" s="63"/>
    </row>
    <row r="74" spans="1:6" ht="15.75" thickTop="1" x14ac:dyDescent="0.25"/>
  </sheetData>
  <autoFilter ref="A2:F2" xr:uid="{1C3B3EF9-95F1-4AFB-8CCE-A792873A6450}">
    <sortState xmlns:xlrd2="http://schemas.microsoft.com/office/spreadsheetml/2017/richdata2" ref="A3:F73">
      <sortCondition ref="A2"/>
    </sortState>
  </autoFilter>
  <mergeCells count="1">
    <mergeCell ref="B1:F1"/>
  </mergeCells>
  <dataValidations count="1">
    <dataValidation type="list" allowBlank="1" showInputMessage="1" showErrorMessage="1" prompt="Please select from the dropdown list." sqref="D3:D73" xr:uid="{6F71BC18-AA0E-4B75-B224-2FD4AE80951F}">
      <formula1>"Partner, Director, Senior Manager, Associate Director, Principal, Associate, Senior, Scientist, Specialist, Technician, Draftsperson, Graduate"</formula1>
    </dataValidation>
  </dataValidations>
  <hyperlinks>
    <hyperlink ref="A1" location="Summary!A1" display="Link to SUMMARY Worksheet" xr:uid="{0ABD36E0-8902-45B9-89E7-DDE5CB2422E8}"/>
  </hyperlinks>
  <pageMargins left="0.7" right="0.7" top="0.75" bottom="0.75" header="0.3" footer="0.3"/>
  <headerFooter>
    <oddHeader>&amp;C&amp;"Calibri"&amp;12&amp;KFF0000 OFFICIAL&amp;1#_x000D_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1459-0202-4B05-A870-B4C6CE0FB96D}">
  <sheetPr>
    <tabColor theme="9" tint="-0.249977111117893"/>
  </sheetPr>
  <dimension ref="A1:M21"/>
  <sheetViews>
    <sheetView showGridLines="0" workbookViewId="0">
      <selection activeCell="A2" sqref="A2"/>
    </sheetView>
  </sheetViews>
  <sheetFormatPr defaultRowHeight="15" x14ac:dyDescent="0.25"/>
  <cols>
    <col min="1" max="1" width="50.85546875" customWidth="1"/>
    <col min="2" max="11" width="15.28515625" customWidth="1"/>
    <col min="12" max="13" width="11.28515625" bestFit="1" customWidth="1"/>
  </cols>
  <sheetData>
    <row r="1" spans="1:13" ht="25.5" x14ac:dyDescent="0.5">
      <c r="A1" s="39" t="s">
        <v>195</v>
      </c>
      <c r="B1" s="178" t="s">
        <v>1107</v>
      </c>
      <c r="C1" s="178"/>
      <c r="D1" s="178"/>
      <c r="E1" s="178"/>
      <c r="F1" s="178"/>
      <c r="G1" s="178"/>
      <c r="H1" s="178"/>
      <c r="I1" s="178"/>
      <c r="J1" s="178"/>
      <c r="K1" s="178"/>
      <c r="L1" s="69"/>
      <c r="M1" s="69"/>
    </row>
    <row r="2" spans="1:13" ht="17.25" thickBot="1" x14ac:dyDescent="0.35">
      <c r="A2" s="41" t="s">
        <v>142</v>
      </c>
      <c r="B2" s="41" t="s">
        <v>143</v>
      </c>
      <c r="C2" s="41"/>
      <c r="D2" s="41"/>
      <c r="E2" s="41"/>
      <c r="F2" s="41"/>
      <c r="G2" s="41"/>
      <c r="H2" s="41"/>
      <c r="I2" s="41"/>
      <c r="J2" s="41"/>
      <c r="K2" s="41"/>
    </row>
    <row r="3" spans="1:13" ht="33.75" thickBot="1" x14ac:dyDescent="0.3">
      <c r="A3" s="42" t="s">
        <v>1106</v>
      </c>
      <c r="B3" s="43" t="s">
        <v>9</v>
      </c>
      <c r="C3" s="43" t="s">
        <v>18</v>
      </c>
      <c r="D3" s="43" t="s">
        <v>43</v>
      </c>
      <c r="E3" s="43" t="s">
        <v>12</v>
      </c>
      <c r="F3" s="43" t="s">
        <v>42</v>
      </c>
      <c r="G3" s="43" t="s">
        <v>25</v>
      </c>
      <c r="H3" s="43" t="s">
        <v>10</v>
      </c>
      <c r="I3" s="43" t="s">
        <v>7</v>
      </c>
      <c r="J3" s="43" t="s">
        <v>34</v>
      </c>
      <c r="K3" s="43" t="s">
        <v>13</v>
      </c>
    </row>
    <row r="4" spans="1:13" ht="16.5" x14ac:dyDescent="0.3">
      <c r="A4" s="103" t="s">
        <v>509</v>
      </c>
      <c r="B4" s="71">
        <v>320</v>
      </c>
      <c r="C4" s="72"/>
      <c r="D4" s="72"/>
      <c r="E4" s="72"/>
      <c r="F4" s="72">
        <v>355</v>
      </c>
      <c r="G4" s="72"/>
      <c r="H4" s="72">
        <v>290</v>
      </c>
      <c r="I4" s="72">
        <v>355</v>
      </c>
      <c r="J4" s="72">
        <v>260</v>
      </c>
      <c r="K4" s="72">
        <v>210</v>
      </c>
    </row>
    <row r="5" spans="1:13" ht="16.5" x14ac:dyDescent="0.3">
      <c r="A5" s="84" t="s">
        <v>974</v>
      </c>
      <c r="B5" s="73"/>
      <c r="C5" s="46"/>
      <c r="D5" s="46">
        <v>113.5</v>
      </c>
      <c r="E5" s="46">
        <v>132</v>
      </c>
      <c r="F5" s="46"/>
      <c r="G5" s="46"/>
      <c r="H5" s="46">
        <v>180</v>
      </c>
      <c r="I5" s="46"/>
      <c r="J5" s="46">
        <v>190</v>
      </c>
      <c r="K5" s="46">
        <v>105</v>
      </c>
    </row>
    <row r="6" spans="1:13" ht="16.5" x14ac:dyDescent="0.3">
      <c r="A6" s="70" t="s">
        <v>1070</v>
      </c>
      <c r="B6" s="73"/>
      <c r="C6" s="46"/>
      <c r="D6" s="46"/>
      <c r="E6" s="46"/>
      <c r="F6" s="46"/>
      <c r="G6" s="46"/>
      <c r="H6" s="46">
        <v>198</v>
      </c>
      <c r="I6" s="46">
        <v>220</v>
      </c>
      <c r="J6" s="46">
        <v>242</v>
      </c>
      <c r="K6" s="46"/>
    </row>
    <row r="7" spans="1:13" ht="16.5" x14ac:dyDescent="0.3">
      <c r="A7" s="84" t="s">
        <v>1062</v>
      </c>
      <c r="B7" s="73"/>
      <c r="C7" s="46"/>
      <c r="D7" s="46">
        <v>165</v>
      </c>
      <c r="E7" s="46"/>
      <c r="F7" s="46">
        <v>190</v>
      </c>
      <c r="G7" s="46"/>
      <c r="H7" s="46">
        <v>180</v>
      </c>
      <c r="I7" s="46"/>
      <c r="J7" s="46">
        <v>160</v>
      </c>
      <c r="K7" s="46">
        <v>77</v>
      </c>
    </row>
    <row r="8" spans="1:13" ht="16.5" x14ac:dyDescent="0.3">
      <c r="A8" s="70" t="s">
        <v>1054</v>
      </c>
      <c r="B8" s="73"/>
      <c r="C8" s="46">
        <v>220</v>
      </c>
      <c r="D8" s="46">
        <v>148.5</v>
      </c>
      <c r="E8" s="46">
        <v>176</v>
      </c>
      <c r="F8" s="46"/>
      <c r="G8" s="46"/>
      <c r="H8" s="46"/>
      <c r="I8" s="46">
        <v>198</v>
      </c>
      <c r="J8" s="46">
        <v>176</v>
      </c>
      <c r="K8" s="46">
        <v>176</v>
      </c>
    </row>
    <row r="9" spans="1:13" ht="16.5" x14ac:dyDescent="0.3">
      <c r="A9" s="84" t="s">
        <v>1020</v>
      </c>
      <c r="B9" s="73"/>
      <c r="C9" s="46"/>
      <c r="D9" s="46"/>
      <c r="E9" s="46"/>
      <c r="F9" s="46"/>
      <c r="G9" s="46"/>
      <c r="H9" s="46">
        <v>245</v>
      </c>
      <c r="I9" s="46"/>
      <c r="J9" s="46">
        <v>195</v>
      </c>
      <c r="K9" s="46">
        <v>190</v>
      </c>
    </row>
    <row r="10" spans="1:13" ht="16.5" x14ac:dyDescent="0.3">
      <c r="A10" s="70" t="s">
        <v>982</v>
      </c>
      <c r="B10" s="73"/>
      <c r="C10" s="46"/>
      <c r="D10" s="46">
        <v>150</v>
      </c>
      <c r="E10" s="46"/>
      <c r="F10" s="46"/>
      <c r="G10" s="46"/>
      <c r="H10" s="46"/>
      <c r="I10" s="46">
        <v>220</v>
      </c>
      <c r="J10" s="46">
        <v>220</v>
      </c>
      <c r="K10" s="46">
        <v>562.5</v>
      </c>
    </row>
    <row r="11" spans="1:13" ht="16.5" x14ac:dyDescent="0.3">
      <c r="A11" s="84" t="s">
        <v>1030</v>
      </c>
      <c r="B11" s="73">
        <v>340.375</v>
      </c>
      <c r="C11" s="46"/>
      <c r="D11" s="46">
        <v>193.5</v>
      </c>
      <c r="E11" s="46"/>
      <c r="F11" s="46"/>
      <c r="G11" s="46"/>
      <c r="H11" s="46">
        <v>280.5</v>
      </c>
      <c r="I11" s="46">
        <v>302.5</v>
      </c>
      <c r="J11" s="46">
        <v>272.3</v>
      </c>
      <c r="K11" s="46">
        <v>288.125</v>
      </c>
    </row>
    <row r="12" spans="1:13" ht="17.25" thickBot="1" x14ac:dyDescent="0.35">
      <c r="A12" s="74" t="s">
        <v>1095</v>
      </c>
      <c r="B12" s="75"/>
      <c r="C12" s="52">
        <v>198</v>
      </c>
      <c r="D12" s="52"/>
      <c r="E12" s="52"/>
      <c r="F12" s="52"/>
      <c r="G12" s="52">
        <v>220</v>
      </c>
      <c r="H12" s="52">
        <v>198</v>
      </c>
      <c r="I12" s="52"/>
      <c r="J12" s="52">
        <v>165</v>
      </c>
      <c r="K12" s="52">
        <v>77</v>
      </c>
    </row>
    <row r="13" spans="1:13" ht="15.75" thickTop="1" x14ac:dyDescent="0.25"/>
    <row r="14" spans="1:13" x14ac:dyDescent="0.25">
      <c r="A14" s="61" t="s">
        <v>187</v>
      </c>
      <c r="B14" s="54">
        <f>AVERAGE(B4:B12)</f>
        <v>330.1875</v>
      </c>
      <c r="C14" s="54">
        <f t="shared" ref="C14:K14" si="0">AVERAGE(C4:C12)</f>
        <v>209</v>
      </c>
      <c r="D14" s="54">
        <f t="shared" si="0"/>
        <v>154.1</v>
      </c>
      <c r="E14" s="54">
        <f t="shared" si="0"/>
        <v>154</v>
      </c>
      <c r="F14" s="54">
        <f t="shared" si="0"/>
        <v>272.5</v>
      </c>
      <c r="G14" s="54">
        <f t="shared" si="0"/>
        <v>220</v>
      </c>
      <c r="H14" s="54">
        <f t="shared" si="0"/>
        <v>224.5</v>
      </c>
      <c r="I14" s="54">
        <f t="shared" si="0"/>
        <v>259.10000000000002</v>
      </c>
      <c r="J14" s="54">
        <f t="shared" si="0"/>
        <v>208.92222222222222</v>
      </c>
      <c r="K14" s="54">
        <f t="shared" si="0"/>
        <v>210.703125</v>
      </c>
      <c r="L14" s="54"/>
      <c r="M14" s="54"/>
    </row>
    <row r="15" spans="1:13" x14ac:dyDescent="0.25">
      <c r="A15" s="61" t="s">
        <v>188</v>
      </c>
      <c r="B15" s="54">
        <f>STDEV(B4:B12)</f>
        <v>14.407300666675907</v>
      </c>
      <c r="C15" s="54">
        <f t="shared" ref="C15:K15" si="1">STDEV(C4:C12)</f>
        <v>15.556349186104045</v>
      </c>
      <c r="D15" s="54">
        <f t="shared" si="1"/>
        <v>29.015943892970281</v>
      </c>
      <c r="E15" s="54">
        <f t="shared" si="1"/>
        <v>31.11269837220809</v>
      </c>
      <c r="F15" s="54">
        <f t="shared" si="1"/>
        <v>116.67261889578035</v>
      </c>
      <c r="G15" s="62" t="e">
        <f t="shared" si="1"/>
        <v>#DIV/0!</v>
      </c>
      <c r="H15" s="54">
        <f t="shared" si="1"/>
        <v>46.924584885395277</v>
      </c>
      <c r="I15" s="54">
        <f t="shared" si="1"/>
        <v>66.841603810800379</v>
      </c>
      <c r="J15" s="54">
        <f t="shared" si="1"/>
        <v>41.534376658912898</v>
      </c>
      <c r="K15" s="54">
        <f t="shared" si="1"/>
        <v>159.60433692052132</v>
      </c>
      <c r="L15" s="54"/>
      <c r="M15" s="54"/>
    </row>
    <row r="16" spans="1:13" x14ac:dyDescent="0.25">
      <c r="A16" s="61" t="s">
        <v>189</v>
      </c>
      <c r="B16" s="54">
        <f>SUM(B14:B15)</f>
        <v>344.59480066667589</v>
      </c>
      <c r="C16" s="54">
        <f t="shared" ref="C16:K16" si="2">SUM(C14:C15)</f>
        <v>224.55634918610406</v>
      </c>
      <c r="D16" s="54">
        <f t="shared" si="2"/>
        <v>183.11594389297028</v>
      </c>
      <c r="E16" s="54">
        <f t="shared" si="2"/>
        <v>185.11269837220809</v>
      </c>
      <c r="F16" s="54">
        <f t="shared" si="2"/>
        <v>389.17261889578037</v>
      </c>
      <c r="G16" s="62" t="e">
        <f t="shared" si="2"/>
        <v>#DIV/0!</v>
      </c>
      <c r="H16" s="54">
        <f t="shared" si="2"/>
        <v>271.42458488539529</v>
      </c>
      <c r="I16" s="54">
        <f t="shared" si="2"/>
        <v>325.94160381080042</v>
      </c>
      <c r="J16" s="54">
        <f t="shared" si="2"/>
        <v>250.45659888113511</v>
      </c>
      <c r="K16" s="54">
        <f t="shared" si="2"/>
        <v>370.30746192052129</v>
      </c>
      <c r="L16" s="54"/>
      <c r="M16" s="54"/>
    </row>
    <row r="18" spans="1:2" x14ac:dyDescent="0.25">
      <c r="A18" s="85" t="s">
        <v>196</v>
      </c>
    </row>
    <row r="19" spans="1:2" x14ac:dyDescent="0.25">
      <c r="A19" s="56" t="s">
        <v>194</v>
      </c>
    </row>
    <row r="20" spans="1:2" x14ac:dyDescent="0.25">
      <c r="A20" s="57" t="s">
        <v>192</v>
      </c>
      <c r="B20" s="58" t="s">
        <v>193</v>
      </c>
    </row>
    <row r="21" spans="1:2" x14ac:dyDescent="0.25">
      <c r="A21" s="59" t="s">
        <v>190</v>
      </c>
      <c r="B21" s="60" t="s">
        <v>191</v>
      </c>
    </row>
  </sheetData>
  <mergeCells count="1">
    <mergeCell ref="B1:K1"/>
  </mergeCells>
  <conditionalFormatting pivot="1" sqref="B4:K12">
    <cfRule type="cellIs" dxfId="39" priority="4" operator="greaterThan">
      <formula>B$16</formula>
    </cfRule>
  </conditionalFormatting>
  <conditionalFormatting pivot="1" sqref="B4:K12">
    <cfRule type="cellIs" dxfId="38" priority="3" operator="between">
      <formula>B$14</formula>
      <formula>B$16</formula>
    </cfRule>
  </conditionalFormatting>
  <conditionalFormatting pivot="1" sqref="B4:K12">
    <cfRule type="cellIs" dxfId="37" priority="2" operator="lessThan">
      <formula>B$14</formula>
    </cfRule>
  </conditionalFormatting>
  <conditionalFormatting pivot="1" sqref="B4:K12">
    <cfRule type="containsBlanks" dxfId="36" priority="1">
      <formula>LEN(TRIM(B4))=0</formula>
    </cfRule>
  </conditionalFormatting>
  <hyperlinks>
    <hyperlink ref="A1" location="Summary!A1" display="Link to SUMMARY Worksheet" xr:uid="{2D24EF6E-58B9-46D3-8799-2A82C425BB39}"/>
  </hyperlinks>
  <pageMargins left="0.7" right="0.7" top="0.75" bottom="0.75" header="0.3" footer="0.3"/>
  <headerFooter>
    <oddHeader>&amp;C&amp;"Calibri"&amp;12&amp;KFF0000 OFFICIAL&amp;1#_x000D_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A8B3-B0DC-4ADF-852E-BB0F4A69DC70}">
  <sheetPr>
    <tabColor theme="2" tint="-9.9978637043366805E-2"/>
  </sheetPr>
  <dimension ref="A1:F20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975</v>
      </c>
      <c r="C1" s="180"/>
      <c r="D1" s="180"/>
      <c r="E1" s="180"/>
      <c r="F1" s="180"/>
    </row>
    <row r="2" spans="1:6" ht="30.75" thickTop="1" x14ac:dyDescent="0.25">
      <c r="A2" s="96" t="s">
        <v>112</v>
      </c>
      <c r="B2" s="97" t="s">
        <v>0</v>
      </c>
      <c r="C2" s="96" t="s">
        <v>1</v>
      </c>
      <c r="D2" s="96" t="s">
        <v>2</v>
      </c>
      <c r="E2" s="97" t="s">
        <v>3</v>
      </c>
      <c r="F2" s="98" t="s">
        <v>4</v>
      </c>
    </row>
    <row r="3" spans="1:6" ht="28.5" x14ac:dyDescent="0.25">
      <c r="A3" s="4" t="s">
        <v>509</v>
      </c>
      <c r="B3" s="4" t="s">
        <v>5</v>
      </c>
      <c r="C3" s="4" t="s">
        <v>1083</v>
      </c>
      <c r="D3" s="4" t="s">
        <v>13</v>
      </c>
      <c r="E3" s="5">
        <v>120</v>
      </c>
      <c r="F3" s="4" t="s">
        <v>1089</v>
      </c>
    </row>
    <row r="4" spans="1:6" ht="142.5" x14ac:dyDescent="0.25">
      <c r="A4" s="11" t="s">
        <v>509</v>
      </c>
      <c r="B4" s="11" t="s">
        <v>5</v>
      </c>
      <c r="C4" s="11" t="s">
        <v>1083</v>
      </c>
      <c r="D4" s="11" t="s">
        <v>13</v>
      </c>
      <c r="E4" s="86">
        <v>210</v>
      </c>
      <c r="F4" s="11" t="s">
        <v>1090</v>
      </c>
    </row>
    <row r="5" spans="1:6" ht="156.75" x14ac:dyDescent="0.25">
      <c r="A5" s="4" t="s">
        <v>509</v>
      </c>
      <c r="B5" s="4" t="s">
        <v>5</v>
      </c>
      <c r="C5" s="4" t="s">
        <v>1083</v>
      </c>
      <c r="D5" s="4" t="s">
        <v>13</v>
      </c>
      <c r="E5" s="5">
        <v>205</v>
      </c>
      <c r="F5" s="4" t="s">
        <v>1091</v>
      </c>
    </row>
    <row r="6" spans="1:6" ht="28.5" x14ac:dyDescent="0.25">
      <c r="A6" s="11" t="s">
        <v>509</v>
      </c>
      <c r="B6" s="11" t="s">
        <v>5</v>
      </c>
      <c r="C6" s="11" t="s">
        <v>1083</v>
      </c>
      <c r="D6" s="11" t="s">
        <v>34</v>
      </c>
      <c r="E6" s="86">
        <v>170</v>
      </c>
      <c r="F6" s="11" t="s">
        <v>1089</v>
      </c>
    </row>
    <row r="7" spans="1:6" ht="142.5" x14ac:dyDescent="0.25">
      <c r="A7" s="4" t="s">
        <v>509</v>
      </c>
      <c r="B7" s="4" t="s">
        <v>5</v>
      </c>
      <c r="C7" s="4" t="s">
        <v>1083</v>
      </c>
      <c r="D7" s="4" t="s">
        <v>34</v>
      </c>
      <c r="E7" s="5">
        <v>260</v>
      </c>
      <c r="F7" s="4" t="s">
        <v>1090</v>
      </c>
    </row>
    <row r="8" spans="1:6" ht="156.75" x14ac:dyDescent="0.25">
      <c r="A8" s="11" t="s">
        <v>509</v>
      </c>
      <c r="B8" s="11" t="s">
        <v>5</v>
      </c>
      <c r="C8" s="11" t="s">
        <v>1083</v>
      </c>
      <c r="D8" s="11" t="s">
        <v>34</v>
      </c>
      <c r="E8" s="86">
        <v>255</v>
      </c>
      <c r="F8" s="11" t="s">
        <v>1091</v>
      </c>
    </row>
    <row r="9" spans="1:6" ht="28.5" x14ac:dyDescent="0.25">
      <c r="A9" s="4" t="s">
        <v>509</v>
      </c>
      <c r="B9" s="4" t="s">
        <v>5</v>
      </c>
      <c r="C9" s="4" t="s">
        <v>1083</v>
      </c>
      <c r="D9" s="4" t="s">
        <v>10</v>
      </c>
      <c r="E9" s="5">
        <v>200</v>
      </c>
      <c r="F9" s="4" t="s">
        <v>1089</v>
      </c>
    </row>
    <row r="10" spans="1:6" ht="142.5" x14ac:dyDescent="0.25">
      <c r="A10" s="11" t="s">
        <v>509</v>
      </c>
      <c r="B10" s="11" t="s">
        <v>5</v>
      </c>
      <c r="C10" s="11" t="s">
        <v>1083</v>
      </c>
      <c r="D10" s="11" t="s">
        <v>10</v>
      </c>
      <c r="E10" s="86">
        <v>290</v>
      </c>
      <c r="F10" s="11" t="s">
        <v>1090</v>
      </c>
    </row>
    <row r="11" spans="1:6" ht="156.75" x14ac:dyDescent="0.25">
      <c r="A11" s="4" t="s">
        <v>509</v>
      </c>
      <c r="B11" s="4" t="s">
        <v>5</v>
      </c>
      <c r="C11" s="4" t="s">
        <v>1083</v>
      </c>
      <c r="D11" s="4" t="s">
        <v>10</v>
      </c>
      <c r="E11" s="5">
        <v>285</v>
      </c>
      <c r="F11" s="4" t="s">
        <v>1091</v>
      </c>
    </row>
    <row r="12" spans="1:6" ht="28.5" x14ac:dyDescent="0.25">
      <c r="A12" s="11" t="s">
        <v>509</v>
      </c>
      <c r="B12" s="11" t="s">
        <v>5</v>
      </c>
      <c r="C12" s="11" t="s">
        <v>1083</v>
      </c>
      <c r="D12" s="11" t="s">
        <v>9</v>
      </c>
      <c r="E12" s="86">
        <v>230</v>
      </c>
      <c r="F12" s="11" t="s">
        <v>1089</v>
      </c>
    </row>
    <row r="13" spans="1:6" ht="142.5" x14ac:dyDescent="0.25">
      <c r="A13" s="4" t="s">
        <v>509</v>
      </c>
      <c r="B13" s="4" t="s">
        <v>5</v>
      </c>
      <c r="C13" s="4" t="s">
        <v>1083</v>
      </c>
      <c r="D13" s="4" t="s">
        <v>9</v>
      </c>
      <c r="E13" s="5">
        <v>320</v>
      </c>
      <c r="F13" s="4" t="s">
        <v>1090</v>
      </c>
    </row>
    <row r="14" spans="1:6" ht="156.75" x14ac:dyDescent="0.25">
      <c r="A14" s="11" t="s">
        <v>509</v>
      </c>
      <c r="B14" s="11" t="s">
        <v>5</v>
      </c>
      <c r="C14" s="11" t="s">
        <v>1083</v>
      </c>
      <c r="D14" s="11" t="s">
        <v>9</v>
      </c>
      <c r="E14" s="86">
        <v>315</v>
      </c>
      <c r="F14" s="11" t="s">
        <v>1091</v>
      </c>
    </row>
    <row r="15" spans="1:6" ht="28.5" x14ac:dyDescent="0.25">
      <c r="A15" s="4" t="s">
        <v>509</v>
      </c>
      <c r="B15" s="4" t="s">
        <v>5</v>
      </c>
      <c r="C15" s="4" t="s">
        <v>1083</v>
      </c>
      <c r="D15" s="4" t="s">
        <v>42</v>
      </c>
      <c r="E15" s="5">
        <v>265</v>
      </c>
      <c r="F15" s="4" t="s">
        <v>1089</v>
      </c>
    </row>
    <row r="16" spans="1:6" ht="142.5" x14ac:dyDescent="0.25">
      <c r="A16" s="11" t="s">
        <v>509</v>
      </c>
      <c r="B16" s="11" t="s">
        <v>5</v>
      </c>
      <c r="C16" s="11" t="s">
        <v>1083</v>
      </c>
      <c r="D16" s="11" t="s">
        <v>42</v>
      </c>
      <c r="E16" s="86">
        <v>355</v>
      </c>
      <c r="F16" s="11" t="s">
        <v>1090</v>
      </c>
    </row>
    <row r="17" spans="1:6" ht="156.75" x14ac:dyDescent="0.25">
      <c r="A17" s="4" t="s">
        <v>509</v>
      </c>
      <c r="B17" s="4" t="s">
        <v>5</v>
      </c>
      <c r="C17" s="4" t="s">
        <v>1083</v>
      </c>
      <c r="D17" s="4" t="s">
        <v>42</v>
      </c>
      <c r="E17" s="5">
        <v>350</v>
      </c>
      <c r="F17" s="4" t="s">
        <v>1091</v>
      </c>
    </row>
    <row r="18" spans="1:6" ht="28.5" x14ac:dyDescent="0.25">
      <c r="A18" s="11" t="s">
        <v>509</v>
      </c>
      <c r="B18" s="11" t="s">
        <v>5</v>
      </c>
      <c r="C18" s="11" t="s">
        <v>1083</v>
      </c>
      <c r="D18" s="11" t="s">
        <v>7</v>
      </c>
      <c r="E18" s="86">
        <v>265</v>
      </c>
      <c r="F18" s="11" t="s">
        <v>1089</v>
      </c>
    </row>
    <row r="19" spans="1:6" ht="142.5" x14ac:dyDescent="0.25">
      <c r="A19" s="4" t="s">
        <v>509</v>
      </c>
      <c r="B19" s="4" t="s">
        <v>5</v>
      </c>
      <c r="C19" s="4" t="s">
        <v>1083</v>
      </c>
      <c r="D19" s="4" t="s">
        <v>7</v>
      </c>
      <c r="E19" s="5">
        <v>355</v>
      </c>
      <c r="F19" s="4" t="s">
        <v>1090</v>
      </c>
    </row>
    <row r="20" spans="1:6" ht="156.75" x14ac:dyDescent="0.25">
      <c r="A20" s="11" t="s">
        <v>509</v>
      </c>
      <c r="B20" s="11" t="s">
        <v>5</v>
      </c>
      <c r="C20" s="11" t="s">
        <v>1083</v>
      </c>
      <c r="D20" s="11" t="s">
        <v>7</v>
      </c>
      <c r="E20" s="86">
        <v>350</v>
      </c>
      <c r="F20" s="11" t="s">
        <v>1091</v>
      </c>
    </row>
    <row r="21" spans="1:6" x14ac:dyDescent="0.25">
      <c r="A21" s="4" t="s">
        <v>509</v>
      </c>
      <c r="B21" s="4" t="s">
        <v>5</v>
      </c>
      <c r="C21" s="4" t="s">
        <v>1084</v>
      </c>
      <c r="D21" s="4" t="s">
        <v>13</v>
      </c>
      <c r="E21" s="5">
        <v>120</v>
      </c>
      <c r="F21" s="4" t="s">
        <v>1089</v>
      </c>
    </row>
    <row r="22" spans="1:6" ht="114" x14ac:dyDescent="0.25">
      <c r="A22" s="11" t="s">
        <v>509</v>
      </c>
      <c r="B22" s="11" t="s">
        <v>5</v>
      </c>
      <c r="C22" s="11" t="s">
        <v>1084</v>
      </c>
      <c r="D22" s="11" t="s">
        <v>13</v>
      </c>
      <c r="E22" s="86">
        <v>175</v>
      </c>
      <c r="F22" s="11" t="s">
        <v>1092</v>
      </c>
    </row>
    <row r="23" spans="1:6" x14ac:dyDescent="0.25">
      <c r="A23" s="4" t="s">
        <v>509</v>
      </c>
      <c r="B23" s="4" t="s">
        <v>5</v>
      </c>
      <c r="C23" s="4" t="s">
        <v>1084</v>
      </c>
      <c r="D23" s="4" t="s">
        <v>34</v>
      </c>
      <c r="E23" s="5">
        <v>170</v>
      </c>
      <c r="F23" s="4" t="s">
        <v>1089</v>
      </c>
    </row>
    <row r="24" spans="1:6" ht="114" x14ac:dyDescent="0.25">
      <c r="A24" s="11" t="s">
        <v>509</v>
      </c>
      <c r="B24" s="11" t="s">
        <v>5</v>
      </c>
      <c r="C24" s="11" t="s">
        <v>1084</v>
      </c>
      <c r="D24" s="11" t="s">
        <v>34</v>
      </c>
      <c r="E24" s="86">
        <v>225</v>
      </c>
      <c r="F24" s="11" t="s">
        <v>1092</v>
      </c>
    </row>
    <row r="25" spans="1:6" x14ac:dyDescent="0.25">
      <c r="A25" s="4" t="s">
        <v>509</v>
      </c>
      <c r="B25" s="4" t="s">
        <v>5</v>
      </c>
      <c r="C25" s="4" t="s">
        <v>1084</v>
      </c>
      <c r="D25" s="4" t="s">
        <v>10</v>
      </c>
      <c r="E25" s="5">
        <v>200</v>
      </c>
      <c r="F25" s="4" t="s">
        <v>1089</v>
      </c>
    </row>
    <row r="26" spans="1:6" ht="114" x14ac:dyDescent="0.25">
      <c r="A26" s="11" t="s">
        <v>509</v>
      </c>
      <c r="B26" s="11" t="s">
        <v>5</v>
      </c>
      <c r="C26" s="11" t="s">
        <v>1084</v>
      </c>
      <c r="D26" s="11" t="s">
        <v>10</v>
      </c>
      <c r="E26" s="86">
        <v>255</v>
      </c>
      <c r="F26" s="11" t="s">
        <v>1092</v>
      </c>
    </row>
    <row r="27" spans="1:6" x14ac:dyDescent="0.25">
      <c r="A27" s="4" t="s">
        <v>509</v>
      </c>
      <c r="B27" s="4" t="s">
        <v>5</v>
      </c>
      <c r="C27" s="4" t="s">
        <v>1084</v>
      </c>
      <c r="D27" s="4" t="s">
        <v>9</v>
      </c>
      <c r="E27" s="5">
        <v>230</v>
      </c>
      <c r="F27" s="4" t="s">
        <v>1089</v>
      </c>
    </row>
    <row r="28" spans="1:6" ht="114" x14ac:dyDescent="0.25">
      <c r="A28" s="11" t="s">
        <v>509</v>
      </c>
      <c r="B28" s="11" t="s">
        <v>5</v>
      </c>
      <c r="C28" s="11" t="s">
        <v>1084</v>
      </c>
      <c r="D28" s="11" t="s">
        <v>9</v>
      </c>
      <c r="E28" s="86">
        <v>285</v>
      </c>
      <c r="F28" s="11" t="s">
        <v>1092</v>
      </c>
    </row>
    <row r="29" spans="1:6" x14ac:dyDescent="0.25">
      <c r="A29" s="4" t="s">
        <v>509</v>
      </c>
      <c r="B29" s="4" t="s">
        <v>5</v>
      </c>
      <c r="C29" s="4" t="s">
        <v>1084</v>
      </c>
      <c r="D29" s="4" t="s">
        <v>42</v>
      </c>
      <c r="E29" s="5">
        <v>265</v>
      </c>
      <c r="F29" s="4" t="s">
        <v>1089</v>
      </c>
    </row>
    <row r="30" spans="1:6" ht="114" x14ac:dyDescent="0.25">
      <c r="A30" s="11" t="s">
        <v>509</v>
      </c>
      <c r="B30" s="11" t="s">
        <v>5</v>
      </c>
      <c r="C30" s="11" t="s">
        <v>1084</v>
      </c>
      <c r="D30" s="11" t="s">
        <v>42</v>
      </c>
      <c r="E30" s="86">
        <v>320</v>
      </c>
      <c r="F30" s="11" t="s">
        <v>1092</v>
      </c>
    </row>
    <row r="31" spans="1:6" x14ac:dyDescent="0.25">
      <c r="A31" s="4" t="s">
        <v>509</v>
      </c>
      <c r="B31" s="4" t="s">
        <v>5</v>
      </c>
      <c r="C31" s="4" t="s">
        <v>1084</v>
      </c>
      <c r="D31" s="4" t="s">
        <v>7</v>
      </c>
      <c r="E31" s="5">
        <v>265</v>
      </c>
      <c r="F31" s="4" t="s">
        <v>1089</v>
      </c>
    </row>
    <row r="32" spans="1:6" ht="114" x14ac:dyDescent="0.25">
      <c r="A32" s="11" t="s">
        <v>509</v>
      </c>
      <c r="B32" s="11" t="s">
        <v>5</v>
      </c>
      <c r="C32" s="11" t="s">
        <v>1084</v>
      </c>
      <c r="D32" s="11" t="s">
        <v>7</v>
      </c>
      <c r="E32" s="86">
        <v>320</v>
      </c>
      <c r="F32" s="11" t="s">
        <v>1092</v>
      </c>
    </row>
    <row r="33" spans="1:6" ht="28.5" x14ac:dyDescent="0.25">
      <c r="A33" s="4" t="s">
        <v>509</v>
      </c>
      <c r="B33" s="4" t="s">
        <v>5</v>
      </c>
      <c r="C33" s="4" t="s">
        <v>1085</v>
      </c>
      <c r="D33" s="4" t="s">
        <v>13</v>
      </c>
      <c r="E33" s="5">
        <v>120</v>
      </c>
      <c r="F33" s="4" t="s">
        <v>1093</v>
      </c>
    </row>
    <row r="34" spans="1:6" x14ac:dyDescent="0.25">
      <c r="A34" s="11" t="s">
        <v>509</v>
      </c>
      <c r="B34" s="11" t="s">
        <v>5</v>
      </c>
      <c r="C34" s="11" t="s">
        <v>1085</v>
      </c>
      <c r="D34" s="11" t="s">
        <v>34</v>
      </c>
      <c r="E34" s="86">
        <v>170</v>
      </c>
      <c r="F34" s="11" t="s">
        <v>1089</v>
      </c>
    </row>
    <row r="35" spans="1:6" ht="99.75" x14ac:dyDescent="0.25">
      <c r="A35" s="4" t="s">
        <v>509</v>
      </c>
      <c r="B35" s="4" t="s">
        <v>5</v>
      </c>
      <c r="C35" s="4" t="s">
        <v>1085</v>
      </c>
      <c r="D35" s="4" t="s">
        <v>34</v>
      </c>
      <c r="E35" s="5">
        <v>255</v>
      </c>
      <c r="F35" s="4" t="s">
        <v>1094</v>
      </c>
    </row>
    <row r="36" spans="1:6" x14ac:dyDescent="0.25">
      <c r="A36" s="11" t="s">
        <v>509</v>
      </c>
      <c r="B36" s="11" t="s">
        <v>5</v>
      </c>
      <c r="C36" s="11" t="s">
        <v>1085</v>
      </c>
      <c r="D36" s="11" t="s">
        <v>10</v>
      </c>
      <c r="E36" s="86">
        <v>200</v>
      </c>
      <c r="F36" s="11" t="s">
        <v>1089</v>
      </c>
    </row>
    <row r="37" spans="1:6" ht="99.75" x14ac:dyDescent="0.25">
      <c r="A37" s="4" t="s">
        <v>509</v>
      </c>
      <c r="B37" s="4" t="s">
        <v>5</v>
      </c>
      <c r="C37" s="4" t="s">
        <v>1085</v>
      </c>
      <c r="D37" s="4" t="s">
        <v>10</v>
      </c>
      <c r="E37" s="5">
        <v>285</v>
      </c>
      <c r="F37" s="4" t="s">
        <v>1094</v>
      </c>
    </row>
    <row r="38" spans="1:6" x14ac:dyDescent="0.25">
      <c r="A38" s="11" t="s">
        <v>509</v>
      </c>
      <c r="B38" s="11" t="s">
        <v>5</v>
      </c>
      <c r="C38" s="11" t="s">
        <v>1085</v>
      </c>
      <c r="D38" s="11" t="s">
        <v>9</v>
      </c>
      <c r="E38" s="86">
        <v>230</v>
      </c>
      <c r="F38" s="11" t="s">
        <v>1089</v>
      </c>
    </row>
    <row r="39" spans="1:6" ht="99.75" x14ac:dyDescent="0.25">
      <c r="A39" s="4" t="s">
        <v>509</v>
      </c>
      <c r="B39" s="4" t="s">
        <v>5</v>
      </c>
      <c r="C39" s="4" t="s">
        <v>1085</v>
      </c>
      <c r="D39" s="4" t="s">
        <v>9</v>
      </c>
      <c r="E39" s="5">
        <v>315</v>
      </c>
      <c r="F39" s="4" t="s">
        <v>1094</v>
      </c>
    </row>
    <row r="40" spans="1:6" x14ac:dyDescent="0.25">
      <c r="A40" s="11" t="s">
        <v>509</v>
      </c>
      <c r="B40" s="11" t="s">
        <v>5</v>
      </c>
      <c r="C40" s="11" t="s">
        <v>1085</v>
      </c>
      <c r="D40" s="11" t="s">
        <v>42</v>
      </c>
      <c r="E40" s="86">
        <v>265</v>
      </c>
      <c r="F40" s="11" t="s">
        <v>1089</v>
      </c>
    </row>
    <row r="41" spans="1:6" ht="99.75" x14ac:dyDescent="0.25">
      <c r="A41" s="4" t="s">
        <v>509</v>
      </c>
      <c r="B41" s="4" t="s">
        <v>5</v>
      </c>
      <c r="C41" s="4" t="s">
        <v>1085</v>
      </c>
      <c r="D41" s="4" t="s">
        <v>42</v>
      </c>
      <c r="E41" s="5">
        <v>350</v>
      </c>
      <c r="F41" s="4" t="s">
        <v>1094</v>
      </c>
    </row>
    <row r="42" spans="1:6" x14ac:dyDescent="0.25">
      <c r="A42" s="11" t="s">
        <v>509</v>
      </c>
      <c r="B42" s="11" t="s">
        <v>5</v>
      </c>
      <c r="C42" s="11" t="s">
        <v>1085</v>
      </c>
      <c r="D42" s="11" t="s">
        <v>7</v>
      </c>
      <c r="E42" s="86">
        <v>265</v>
      </c>
      <c r="F42" s="11" t="s">
        <v>1089</v>
      </c>
    </row>
    <row r="43" spans="1:6" ht="99.75" x14ac:dyDescent="0.25">
      <c r="A43" s="4" t="s">
        <v>509</v>
      </c>
      <c r="B43" s="4" t="s">
        <v>5</v>
      </c>
      <c r="C43" s="4" t="s">
        <v>1085</v>
      </c>
      <c r="D43" s="4" t="s">
        <v>7</v>
      </c>
      <c r="E43" s="5">
        <v>350</v>
      </c>
      <c r="F43" s="4" t="s">
        <v>1094</v>
      </c>
    </row>
    <row r="44" spans="1:6" x14ac:dyDescent="0.25">
      <c r="A44" s="11" t="s">
        <v>509</v>
      </c>
      <c r="B44" s="11" t="s">
        <v>5</v>
      </c>
      <c r="C44" s="11" t="s">
        <v>1086</v>
      </c>
      <c r="D44" s="11" t="s">
        <v>13</v>
      </c>
      <c r="E44" s="86">
        <v>120</v>
      </c>
      <c r="F44" s="11" t="s">
        <v>1089</v>
      </c>
    </row>
    <row r="45" spans="1:6" ht="142.5" x14ac:dyDescent="0.25">
      <c r="A45" s="4" t="s">
        <v>509</v>
      </c>
      <c r="B45" s="4" t="s">
        <v>5</v>
      </c>
      <c r="C45" s="4" t="s">
        <v>1086</v>
      </c>
      <c r="D45" s="4" t="s">
        <v>13</v>
      </c>
      <c r="E45" s="5">
        <v>210</v>
      </c>
      <c r="F45" s="4" t="s">
        <v>1090</v>
      </c>
    </row>
    <row r="46" spans="1:6" ht="156.75" x14ac:dyDescent="0.25">
      <c r="A46" s="11" t="s">
        <v>509</v>
      </c>
      <c r="B46" s="11" t="s">
        <v>5</v>
      </c>
      <c r="C46" s="11" t="s">
        <v>1086</v>
      </c>
      <c r="D46" s="11" t="s">
        <v>13</v>
      </c>
      <c r="E46" s="86">
        <v>205</v>
      </c>
      <c r="F46" s="11" t="s">
        <v>1091</v>
      </c>
    </row>
    <row r="47" spans="1:6" x14ac:dyDescent="0.25">
      <c r="A47" s="4" t="s">
        <v>509</v>
      </c>
      <c r="B47" s="4" t="s">
        <v>5</v>
      </c>
      <c r="C47" s="4" t="s">
        <v>1086</v>
      </c>
      <c r="D47" s="4" t="s">
        <v>34</v>
      </c>
      <c r="E47" s="5">
        <v>170</v>
      </c>
      <c r="F47" s="4" t="s">
        <v>1089</v>
      </c>
    </row>
    <row r="48" spans="1:6" ht="142.5" x14ac:dyDescent="0.25">
      <c r="A48" s="11" t="s">
        <v>509</v>
      </c>
      <c r="B48" s="11" t="s">
        <v>5</v>
      </c>
      <c r="C48" s="11" t="s">
        <v>1086</v>
      </c>
      <c r="D48" s="11" t="s">
        <v>34</v>
      </c>
      <c r="E48" s="86">
        <v>260</v>
      </c>
      <c r="F48" s="11" t="s">
        <v>1090</v>
      </c>
    </row>
    <row r="49" spans="1:6" ht="156.75" x14ac:dyDescent="0.25">
      <c r="A49" s="4" t="s">
        <v>509</v>
      </c>
      <c r="B49" s="4" t="s">
        <v>5</v>
      </c>
      <c r="C49" s="4" t="s">
        <v>1086</v>
      </c>
      <c r="D49" s="4" t="s">
        <v>34</v>
      </c>
      <c r="E49" s="5">
        <v>255</v>
      </c>
      <c r="F49" s="4" t="s">
        <v>1091</v>
      </c>
    </row>
    <row r="50" spans="1:6" x14ac:dyDescent="0.25">
      <c r="A50" s="11" t="s">
        <v>509</v>
      </c>
      <c r="B50" s="11" t="s">
        <v>5</v>
      </c>
      <c r="C50" s="11" t="s">
        <v>1086</v>
      </c>
      <c r="D50" s="11" t="s">
        <v>10</v>
      </c>
      <c r="E50" s="86">
        <v>200</v>
      </c>
      <c r="F50" s="11" t="s">
        <v>1089</v>
      </c>
    </row>
    <row r="51" spans="1:6" ht="142.5" x14ac:dyDescent="0.25">
      <c r="A51" s="4" t="s">
        <v>509</v>
      </c>
      <c r="B51" s="4" t="s">
        <v>5</v>
      </c>
      <c r="C51" s="4" t="s">
        <v>1086</v>
      </c>
      <c r="D51" s="4" t="s">
        <v>10</v>
      </c>
      <c r="E51" s="5">
        <v>290</v>
      </c>
      <c r="F51" s="4" t="s">
        <v>1090</v>
      </c>
    </row>
    <row r="52" spans="1:6" ht="156.75" x14ac:dyDescent="0.25">
      <c r="A52" s="11" t="s">
        <v>509</v>
      </c>
      <c r="B52" s="11" t="s">
        <v>5</v>
      </c>
      <c r="C52" s="11" t="s">
        <v>1086</v>
      </c>
      <c r="D52" s="11" t="s">
        <v>10</v>
      </c>
      <c r="E52" s="86">
        <v>285</v>
      </c>
      <c r="F52" s="11" t="s">
        <v>1091</v>
      </c>
    </row>
    <row r="53" spans="1:6" x14ac:dyDescent="0.25">
      <c r="A53" s="4" t="s">
        <v>509</v>
      </c>
      <c r="B53" s="4" t="s">
        <v>5</v>
      </c>
      <c r="C53" s="4" t="s">
        <v>1086</v>
      </c>
      <c r="D53" s="4" t="s">
        <v>9</v>
      </c>
      <c r="E53" s="5">
        <v>230</v>
      </c>
      <c r="F53" s="4" t="s">
        <v>1089</v>
      </c>
    </row>
    <row r="54" spans="1:6" ht="142.5" x14ac:dyDescent="0.25">
      <c r="A54" s="11" t="s">
        <v>509</v>
      </c>
      <c r="B54" s="11" t="s">
        <v>5</v>
      </c>
      <c r="C54" s="11" t="s">
        <v>1086</v>
      </c>
      <c r="D54" s="11" t="s">
        <v>9</v>
      </c>
      <c r="E54" s="86">
        <v>320</v>
      </c>
      <c r="F54" s="11" t="s">
        <v>1090</v>
      </c>
    </row>
    <row r="55" spans="1:6" ht="156.75" x14ac:dyDescent="0.25">
      <c r="A55" s="4" t="s">
        <v>509</v>
      </c>
      <c r="B55" s="4" t="s">
        <v>5</v>
      </c>
      <c r="C55" s="4" t="s">
        <v>1086</v>
      </c>
      <c r="D55" s="4" t="s">
        <v>9</v>
      </c>
      <c r="E55" s="5">
        <v>315</v>
      </c>
      <c r="F55" s="4" t="s">
        <v>1091</v>
      </c>
    </row>
    <row r="56" spans="1:6" x14ac:dyDescent="0.25">
      <c r="A56" s="11" t="s">
        <v>509</v>
      </c>
      <c r="B56" s="11" t="s">
        <v>5</v>
      </c>
      <c r="C56" s="11" t="s">
        <v>1086</v>
      </c>
      <c r="D56" s="11" t="s">
        <v>42</v>
      </c>
      <c r="E56" s="86">
        <v>265</v>
      </c>
      <c r="F56" s="11" t="s">
        <v>1089</v>
      </c>
    </row>
    <row r="57" spans="1:6" ht="142.5" x14ac:dyDescent="0.25">
      <c r="A57" s="4" t="s">
        <v>509</v>
      </c>
      <c r="B57" s="4" t="s">
        <v>5</v>
      </c>
      <c r="C57" s="4" t="s">
        <v>1086</v>
      </c>
      <c r="D57" s="4" t="s">
        <v>42</v>
      </c>
      <c r="E57" s="5">
        <v>355</v>
      </c>
      <c r="F57" s="4" t="s">
        <v>1090</v>
      </c>
    </row>
    <row r="58" spans="1:6" ht="156.75" x14ac:dyDescent="0.25">
      <c r="A58" s="11" t="s">
        <v>509</v>
      </c>
      <c r="B58" s="11" t="s">
        <v>5</v>
      </c>
      <c r="C58" s="11" t="s">
        <v>1086</v>
      </c>
      <c r="D58" s="11" t="s">
        <v>42</v>
      </c>
      <c r="E58" s="86">
        <v>350</v>
      </c>
      <c r="F58" s="11" t="s">
        <v>1091</v>
      </c>
    </row>
    <row r="59" spans="1:6" x14ac:dyDescent="0.25">
      <c r="A59" s="4" t="s">
        <v>509</v>
      </c>
      <c r="B59" s="4" t="s">
        <v>5</v>
      </c>
      <c r="C59" s="4" t="s">
        <v>1086</v>
      </c>
      <c r="D59" s="4" t="s">
        <v>7</v>
      </c>
      <c r="E59" s="5">
        <v>265</v>
      </c>
      <c r="F59" s="4" t="s">
        <v>1089</v>
      </c>
    </row>
    <row r="60" spans="1:6" ht="142.5" x14ac:dyDescent="0.25">
      <c r="A60" s="11" t="s">
        <v>509</v>
      </c>
      <c r="B60" s="11" t="s">
        <v>5</v>
      </c>
      <c r="C60" s="11" t="s">
        <v>1086</v>
      </c>
      <c r="D60" s="11" t="s">
        <v>7</v>
      </c>
      <c r="E60" s="86">
        <v>355</v>
      </c>
      <c r="F60" s="11" t="s">
        <v>1090</v>
      </c>
    </row>
    <row r="61" spans="1:6" ht="156.75" x14ac:dyDescent="0.25">
      <c r="A61" s="4" t="s">
        <v>509</v>
      </c>
      <c r="B61" s="4" t="s">
        <v>5</v>
      </c>
      <c r="C61" s="4" t="s">
        <v>1086</v>
      </c>
      <c r="D61" s="4" t="s">
        <v>7</v>
      </c>
      <c r="E61" s="5">
        <v>350</v>
      </c>
      <c r="F61" s="4" t="s">
        <v>1091</v>
      </c>
    </row>
    <row r="62" spans="1:6" x14ac:dyDescent="0.25">
      <c r="A62" s="11" t="s">
        <v>509</v>
      </c>
      <c r="B62" s="11" t="s">
        <v>5</v>
      </c>
      <c r="C62" s="11" t="s">
        <v>1087</v>
      </c>
      <c r="D62" s="11" t="s">
        <v>9</v>
      </c>
      <c r="E62" s="86">
        <v>230</v>
      </c>
      <c r="F62" s="11" t="s">
        <v>1089</v>
      </c>
    </row>
    <row r="63" spans="1:6" ht="142.5" x14ac:dyDescent="0.25">
      <c r="A63" s="4" t="s">
        <v>509</v>
      </c>
      <c r="B63" s="4" t="s">
        <v>5</v>
      </c>
      <c r="C63" s="4" t="s">
        <v>1087</v>
      </c>
      <c r="D63" s="4" t="s">
        <v>9</v>
      </c>
      <c r="E63" s="5">
        <v>320</v>
      </c>
      <c r="F63" s="4" t="s">
        <v>1090</v>
      </c>
    </row>
    <row r="64" spans="1:6" x14ac:dyDescent="0.25">
      <c r="A64" s="11" t="s">
        <v>509</v>
      </c>
      <c r="B64" s="11" t="s">
        <v>5</v>
      </c>
      <c r="C64" s="11" t="s">
        <v>1087</v>
      </c>
      <c r="D64" s="11" t="s">
        <v>42</v>
      </c>
      <c r="E64" s="86">
        <v>265</v>
      </c>
      <c r="F64" s="11" t="s">
        <v>1089</v>
      </c>
    </row>
    <row r="65" spans="1:6" ht="142.5" x14ac:dyDescent="0.25">
      <c r="A65" s="4" t="s">
        <v>509</v>
      </c>
      <c r="B65" s="4" t="s">
        <v>5</v>
      </c>
      <c r="C65" s="4" t="s">
        <v>1087</v>
      </c>
      <c r="D65" s="4" t="s">
        <v>42</v>
      </c>
      <c r="E65" s="5">
        <v>355</v>
      </c>
      <c r="F65" s="4" t="s">
        <v>1090</v>
      </c>
    </row>
    <row r="66" spans="1:6" x14ac:dyDescent="0.25">
      <c r="A66" s="11" t="s">
        <v>509</v>
      </c>
      <c r="B66" s="11" t="s">
        <v>5</v>
      </c>
      <c r="C66" s="11" t="s">
        <v>1087</v>
      </c>
      <c r="D66" s="11" t="s">
        <v>7</v>
      </c>
      <c r="E66" s="86">
        <v>265</v>
      </c>
      <c r="F66" s="11" t="s">
        <v>1089</v>
      </c>
    </row>
    <row r="67" spans="1:6" ht="142.5" x14ac:dyDescent="0.25">
      <c r="A67" s="4" t="s">
        <v>509</v>
      </c>
      <c r="B67" s="4" t="s">
        <v>5</v>
      </c>
      <c r="C67" s="4" t="s">
        <v>1087</v>
      </c>
      <c r="D67" s="4" t="s">
        <v>7</v>
      </c>
      <c r="E67" s="5">
        <v>355</v>
      </c>
      <c r="F67" s="4" t="s">
        <v>1090</v>
      </c>
    </row>
    <row r="68" spans="1:6" x14ac:dyDescent="0.25">
      <c r="A68" s="11" t="s">
        <v>509</v>
      </c>
      <c r="B68" s="11" t="s">
        <v>5</v>
      </c>
      <c r="C68" s="11" t="s">
        <v>1088</v>
      </c>
      <c r="D68" s="11" t="s">
        <v>13</v>
      </c>
      <c r="E68" s="86">
        <v>120</v>
      </c>
      <c r="F68" s="11" t="s">
        <v>1089</v>
      </c>
    </row>
    <row r="69" spans="1:6" ht="142.5" x14ac:dyDescent="0.25">
      <c r="A69" s="4" t="s">
        <v>509</v>
      </c>
      <c r="B69" s="4" t="s">
        <v>5</v>
      </c>
      <c r="C69" s="4" t="s">
        <v>1088</v>
      </c>
      <c r="D69" s="4" t="s">
        <v>13</v>
      </c>
      <c r="E69" s="5">
        <v>210</v>
      </c>
      <c r="F69" s="4" t="s">
        <v>1090</v>
      </c>
    </row>
    <row r="70" spans="1:6" ht="156.75" x14ac:dyDescent="0.25">
      <c r="A70" s="11" t="s">
        <v>509</v>
      </c>
      <c r="B70" s="11" t="s">
        <v>5</v>
      </c>
      <c r="C70" s="11" t="s">
        <v>1088</v>
      </c>
      <c r="D70" s="11" t="s">
        <v>13</v>
      </c>
      <c r="E70" s="86">
        <v>205</v>
      </c>
      <c r="F70" s="11" t="s">
        <v>1091</v>
      </c>
    </row>
    <row r="71" spans="1:6" x14ac:dyDescent="0.25">
      <c r="A71" s="4" t="s">
        <v>509</v>
      </c>
      <c r="B71" s="4" t="s">
        <v>5</v>
      </c>
      <c r="C71" s="4" t="s">
        <v>1088</v>
      </c>
      <c r="D71" s="4" t="s">
        <v>34</v>
      </c>
      <c r="E71" s="5">
        <v>170</v>
      </c>
      <c r="F71" s="4" t="s">
        <v>1089</v>
      </c>
    </row>
    <row r="72" spans="1:6" ht="142.5" x14ac:dyDescent="0.25">
      <c r="A72" s="11" t="s">
        <v>509</v>
      </c>
      <c r="B72" s="11" t="s">
        <v>5</v>
      </c>
      <c r="C72" s="11" t="s">
        <v>1088</v>
      </c>
      <c r="D72" s="11" t="s">
        <v>34</v>
      </c>
      <c r="E72" s="86">
        <v>260</v>
      </c>
      <c r="F72" s="11" t="s">
        <v>1090</v>
      </c>
    </row>
    <row r="73" spans="1:6" ht="156.75" x14ac:dyDescent="0.25">
      <c r="A73" s="4" t="s">
        <v>509</v>
      </c>
      <c r="B73" s="4" t="s">
        <v>5</v>
      </c>
      <c r="C73" s="4" t="s">
        <v>1088</v>
      </c>
      <c r="D73" s="4" t="s">
        <v>34</v>
      </c>
      <c r="E73" s="5">
        <v>255</v>
      </c>
      <c r="F73" s="4" t="s">
        <v>1091</v>
      </c>
    </row>
    <row r="74" spans="1:6" x14ac:dyDescent="0.25">
      <c r="A74" s="11" t="s">
        <v>509</v>
      </c>
      <c r="B74" s="11" t="s">
        <v>5</v>
      </c>
      <c r="C74" s="11" t="s">
        <v>1088</v>
      </c>
      <c r="D74" s="11" t="s">
        <v>10</v>
      </c>
      <c r="E74" s="86">
        <v>200</v>
      </c>
      <c r="F74" s="11" t="s">
        <v>1089</v>
      </c>
    </row>
    <row r="75" spans="1:6" ht="142.5" x14ac:dyDescent="0.25">
      <c r="A75" s="4" t="s">
        <v>509</v>
      </c>
      <c r="B75" s="4" t="s">
        <v>5</v>
      </c>
      <c r="C75" s="4" t="s">
        <v>1088</v>
      </c>
      <c r="D75" s="4" t="s">
        <v>10</v>
      </c>
      <c r="E75" s="5">
        <v>290</v>
      </c>
      <c r="F75" s="4" t="s">
        <v>1090</v>
      </c>
    </row>
    <row r="76" spans="1:6" ht="156.75" x14ac:dyDescent="0.25">
      <c r="A76" s="11" t="s">
        <v>509</v>
      </c>
      <c r="B76" s="11" t="s">
        <v>5</v>
      </c>
      <c r="C76" s="11" t="s">
        <v>1088</v>
      </c>
      <c r="D76" s="11" t="s">
        <v>10</v>
      </c>
      <c r="E76" s="86">
        <v>285</v>
      </c>
      <c r="F76" s="11" t="s">
        <v>1091</v>
      </c>
    </row>
    <row r="77" spans="1:6" x14ac:dyDescent="0.25">
      <c r="A77" s="4" t="s">
        <v>509</v>
      </c>
      <c r="B77" s="4" t="s">
        <v>5</v>
      </c>
      <c r="C77" s="4" t="s">
        <v>1088</v>
      </c>
      <c r="D77" s="4" t="s">
        <v>9</v>
      </c>
      <c r="E77" s="5">
        <v>230</v>
      </c>
      <c r="F77" s="4" t="s">
        <v>1089</v>
      </c>
    </row>
    <row r="78" spans="1:6" ht="142.5" x14ac:dyDescent="0.25">
      <c r="A78" s="11" t="s">
        <v>509</v>
      </c>
      <c r="B78" s="11" t="s">
        <v>5</v>
      </c>
      <c r="C78" s="11" t="s">
        <v>1088</v>
      </c>
      <c r="D78" s="11" t="s">
        <v>9</v>
      </c>
      <c r="E78" s="86">
        <v>320</v>
      </c>
      <c r="F78" s="11" t="s">
        <v>1090</v>
      </c>
    </row>
    <row r="79" spans="1:6" ht="156.75" x14ac:dyDescent="0.25">
      <c r="A79" s="4" t="s">
        <v>509</v>
      </c>
      <c r="B79" s="4" t="s">
        <v>5</v>
      </c>
      <c r="C79" s="4" t="s">
        <v>1088</v>
      </c>
      <c r="D79" s="4" t="s">
        <v>9</v>
      </c>
      <c r="E79" s="5">
        <v>315</v>
      </c>
      <c r="F79" s="4" t="s">
        <v>1091</v>
      </c>
    </row>
    <row r="80" spans="1:6" x14ac:dyDescent="0.25">
      <c r="A80" s="11" t="s">
        <v>509</v>
      </c>
      <c r="B80" s="11" t="s">
        <v>5</v>
      </c>
      <c r="C80" s="11" t="s">
        <v>1088</v>
      </c>
      <c r="D80" s="11" t="s">
        <v>42</v>
      </c>
      <c r="E80" s="86">
        <v>265</v>
      </c>
      <c r="F80" s="11" t="s">
        <v>1089</v>
      </c>
    </row>
    <row r="81" spans="1:6" ht="142.5" x14ac:dyDescent="0.25">
      <c r="A81" s="4" t="s">
        <v>509</v>
      </c>
      <c r="B81" s="4" t="s">
        <v>5</v>
      </c>
      <c r="C81" s="4" t="s">
        <v>1088</v>
      </c>
      <c r="D81" s="4" t="s">
        <v>42</v>
      </c>
      <c r="E81" s="5">
        <v>355</v>
      </c>
      <c r="F81" s="4" t="s">
        <v>1090</v>
      </c>
    </row>
    <row r="82" spans="1:6" ht="156.75" x14ac:dyDescent="0.25">
      <c r="A82" s="11" t="s">
        <v>509</v>
      </c>
      <c r="B82" s="11" t="s">
        <v>5</v>
      </c>
      <c r="C82" s="11" t="s">
        <v>1088</v>
      </c>
      <c r="D82" s="11" t="s">
        <v>42</v>
      </c>
      <c r="E82" s="86">
        <v>350</v>
      </c>
      <c r="F82" s="11" t="s">
        <v>1091</v>
      </c>
    </row>
    <row r="83" spans="1:6" x14ac:dyDescent="0.25">
      <c r="A83" s="4" t="s">
        <v>509</v>
      </c>
      <c r="B83" s="4" t="s">
        <v>5</v>
      </c>
      <c r="C83" s="4" t="s">
        <v>1088</v>
      </c>
      <c r="D83" s="4" t="s">
        <v>7</v>
      </c>
      <c r="E83" s="5">
        <v>265</v>
      </c>
      <c r="F83" s="4" t="s">
        <v>1089</v>
      </c>
    </row>
    <row r="84" spans="1:6" ht="142.5" x14ac:dyDescent="0.25">
      <c r="A84" s="11" t="s">
        <v>509</v>
      </c>
      <c r="B84" s="11" t="s">
        <v>5</v>
      </c>
      <c r="C84" s="11" t="s">
        <v>1088</v>
      </c>
      <c r="D84" s="11" t="s">
        <v>7</v>
      </c>
      <c r="E84" s="86">
        <v>355</v>
      </c>
      <c r="F84" s="11" t="s">
        <v>1090</v>
      </c>
    </row>
    <row r="85" spans="1:6" ht="157.5" thickBot="1" x14ac:dyDescent="0.3">
      <c r="A85" s="63" t="s">
        <v>509</v>
      </c>
      <c r="B85" s="63" t="s">
        <v>5</v>
      </c>
      <c r="C85" s="63" t="s">
        <v>1088</v>
      </c>
      <c r="D85" s="63" t="s">
        <v>7</v>
      </c>
      <c r="E85" s="64">
        <v>350</v>
      </c>
      <c r="F85" s="63" t="s">
        <v>1091</v>
      </c>
    </row>
    <row r="86" spans="1:6" ht="15.75" thickTop="1" x14ac:dyDescent="0.25">
      <c r="A86" s="10" t="s">
        <v>974</v>
      </c>
      <c r="B86" s="10" t="s">
        <v>5</v>
      </c>
      <c r="C86" s="10" t="s">
        <v>976</v>
      </c>
      <c r="D86" s="10" t="s">
        <v>10</v>
      </c>
      <c r="E86" s="88">
        <v>150</v>
      </c>
      <c r="F86" s="10" t="s">
        <v>979</v>
      </c>
    </row>
    <row r="87" spans="1:6" x14ac:dyDescent="0.25">
      <c r="A87" s="4" t="s">
        <v>974</v>
      </c>
      <c r="B87" s="4" t="s">
        <v>5</v>
      </c>
      <c r="C87" s="4" t="s">
        <v>976</v>
      </c>
      <c r="D87" s="4" t="s">
        <v>13</v>
      </c>
      <c r="E87" s="5">
        <v>75</v>
      </c>
      <c r="F87" s="4" t="s">
        <v>979</v>
      </c>
    </row>
    <row r="88" spans="1:6" x14ac:dyDescent="0.25">
      <c r="A88" s="11" t="s">
        <v>974</v>
      </c>
      <c r="B88" s="11" t="s">
        <v>5</v>
      </c>
      <c r="C88" s="11" t="s">
        <v>977</v>
      </c>
      <c r="D88" s="11" t="s">
        <v>34</v>
      </c>
      <c r="E88" s="86">
        <v>163</v>
      </c>
      <c r="F88" s="11" t="s">
        <v>979</v>
      </c>
    </row>
    <row r="89" spans="1:6" x14ac:dyDescent="0.25">
      <c r="A89" s="4" t="s">
        <v>974</v>
      </c>
      <c r="B89" s="4" t="s">
        <v>5</v>
      </c>
      <c r="C89" s="4" t="s">
        <v>976</v>
      </c>
      <c r="D89" s="4" t="s">
        <v>12</v>
      </c>
      <c r="E89" s="5">
        <v>132</v>
      </c>
      <c r="F89" s="4" t="s">
        <v>979</v>
      </c>
    </row>
    <row r="90" spans="1:6" x14ac:dyDescent="0.25">
      <c r="A90" s="11" t="s">
        <v>974</v>
      </c>
      <c r="B90" s="11" t="s">
        <v>5</v>
      </c>
      <c r="C90" s="11" t="s">
        <v>43</v>
      </c>
      <c r="D90" s="11" t="s">
        <v>43</v>
      </c>
      <c r="E90" s="86">
        <v>113.5</v>
      </c>
      <c r="F90" s="11" t="s">
        <v>979</v>
      </c>
    </row>
    <row r="91" spans="1:6" ht="28.5" x14ac:dyDescent="0.25">
      <c r="A91" s="4" t="s">
        <v>974</v>
      </c>
      <c r="B91" s="4" t="s">
        <v>978</v>
      </c>
      <c r="C91" s="4" t="s">
        <v>976</v>
      </c>
      <c r="D91" s="4" t="s">
        <v>10</v>
      </c>
      <c r="E91" s="5">
        <v>180</v>
      </c>
      <c r="F91" s="4" t="s">
        <v>980</v>
      </c>
    </row>
    <row r="92" spans="1:6" ht="28.5" x14ac:dyDescent="0.25">
      <c r="A92" s="11" t="s">
        <v>974</v>
      </c>
      <c r="B92" s="11" t="s">
        <v>978</v>
      </c>
      <c r="C92" s="11" t="s">
        <v>976</v>
      </c>
      <c r="D92" s="11" t="s">
        <v>13</v>
      </c>
      <c r="E92" s="86">
        <v>105</v>
      </c>
      <c r="F92" s="11" t="s">
        <v>981</v>
      </c>
    </row>
    <row r="93" spans="1:6" ht="28.5" x14ac:dyDescent="0.25">
      <c r="A93" s="4" t="s">
        <v>974</v>
      </c>
      <c r="B93" s="4" t="s">
        <v>978</v>
      </c>
      <c r="C93" s="4" t="s">
        <v>977</v>
      </c>
      <c r="D93" s="4" t="s">
        <v>34</v>
      </c>
      <c r="E93" s="5">
        <v>190</v>
      </c>
      <c r="F93" s="4" t="s">
        <v>981</v>
      </c>
    </row>
    <row r="94" spans="1:6" ht="29.25" thickBot="1" x14ac:dyDescent="0.3">
      <c r="A94" s="12" t="s">
        <v>974</v>
      </c>
      <c r="B94" s="12" t="s">
        <v>978</v>
      </c>
      <c r="C94" s="12" t="s">
        <v>976</v>
      </c>
      <c r="D94" s="12" t="s">
        <v>12</v>
      </c>
      <c r="E94" s="87">
        <v>120</v>
      </c>
      <c r="F94" s="12" t="s">
        <v>981</v>
      </c>
    </row>
    <row r="95" spans="1:6" ht="15.75" thickTop="1" x14ac:dyDescent="0.25">
      <c r="A95" s="65" t="s">
        <v>1070</v>
      </c>
      <c r="B95" s="65" t="s">
        <v>199</v>
      </c>
      <c r="C95" s="65" t="s">
        <v>1071</v>
      </c>
      <c r="D95" s="65" t="s">
        <v>7</v>
      </c>
      <c r="E95" s="66">
        <v>220</v>
      </c>
      <c r="F95" s="65" t="s">
        <v>1077</v>
      </c>
    </row>
    <row r="96" spans="1:6" x14ac:dyDescent="0.25">
      <c r="A96" s="11" t="s">
        <v>1070</v>
      </c>
      <c r="B96" s="11" t="s">
        <v>199</v>
      </c>
      <c r="C96" s="11" t="s">
        <v>1072</v>
      </c>
      <c r="D96" s="11" t="s">
        <v>10</v>
      </c>
      <c r="E96" s="86">
        <v>176</v>
      </c>
      <c r="F96" s="11" t="s">
        <v>1078</v>
      </c>
    </row>
    <row r="97" spans="1:6" x14ac:dyDescent="0.25">
      <c r="A97" s="4" t="s">
        <v>1070</v>
      </c>
      <c r="B97" s="4" t="s">
        <v>199</v>
      </c>
      <c r="C97" s="4" t="s">
        <v>1072</v>
      </c>
      <c r="D97" s="4" t="s">
        <v>34</v>
      </c>
      <c r="E97" s="5">
        <v>165</v>
      </c>
      <c r="F97" s="4" t="s">
        <v>1035</v>
      </c>
    </row>
    <row r="98" spans="1:6" x14ac:dyDescent="0.25">
      <c r="A98" s="11" t="s">
        <v>1070</v>
      </c>
      <c r="B98" s="11" t="s">
        <v>199</v>
      </c>
      <c r="C98" s="11" t="s">
        <v>1072</v>
      </c>
      <c r="D98" s="11" t="s">
        <v>34</v>
      </c>
      <c r="E98" s="86">
        <v>155</v>
      </c>
      <c r="F98" s="11" t="s">
        <v>1079</v>
      </c>
    </row>
    <row r="99" spans="1:6" ht="28.5" x14ac:dyDescent="0.25">
      <c r="A99" s="4" t="s">
        <v>1070</v>
      </c>
      <c r="B99" s="4" t="s">
        <v>199</v>
      </c>
      <c r="C99" s="4" t="s">
        <v>1072</v>
      </c>
      <c r="D99" s="4" t="s">
        <v>34</v>
      </c>
      <c r="E99" s="5">
        <v>155</v>
      </c>
      <c r="F99" s="4" t="s">
        <v>1080</v>
      </c>
    </row>
    <row r="100" spans="1:6" x14ac:dyDescent="0.25">
      <c r="A100" s="11" t="s">
        <v>1070</v>
      </c>
      <c r="B100" s="11" t="s">
        <v>199</v>
      </c>
      <c r="C100" s="11" t="s">
        <v>1073</v>
      </c>
      <c r="D100" s="11" t="s">
        <v>34</v>
      </c>
      <c r="E100" s="86">
        <v>176</v>
      </c>
      <c r="F100" s="11" t="s">
        <v>1081</v>
      </c>
    </row>
    <row r="101" spans="1:6" x14ac:dyDescent="0.25">
      <c r="A101" s="4" t="s">
        <v>1070</v>
      </c>
      <c r="B101" s="4" t="s">
        <v>1074</v>
      </c>
      <c r="C101" s="4" t="s">
        <v>1075</v>
      </c>
      <c r="D101" s="4" t="s">
        <v>10</v>
      </c>
      <c r="E101" s="5">
        <v>198</v>
      </c>
      <c r="F101" s="4" t="s">
        <v>1078</v>
      </c>
    </row>
    <row r="102" spans="1:6" x14ac:dyDescent="0.25">
      <c r="A102" s="11" t="s">
        <v>1070</v>
      </c>
      <c r="B102" s="11" t="s">
        <v>1074</v>
      </c>
      <c r="C102" s="11" t="s">
        <v>1072</v>
      </c>
      <c r="D102" s="11" t="s">
        <v>34</v>
      </c>
      <c r="E102" s="86">
        <v>165</v>
      </c>
      <c r="F102" s="11" t="s">
        <v>977</v>
      </c>
    </row>
    <row r="103" spans="1:6" ht="15.75" thickBot="1" x14ac:dyDescent="0.3">
      <c r="A103" s="63" t="s">
        <v>1070</v>
      </c>
      <c r="B103" s="63" t="s">
        <v>1074</v>
      </c>
      <c r="C103" s="63" t="s">
        <v>1076</v>
      </c>
      <c r="D103" s="63" t="s">
        <v>34</v>
      </c>
      <c r="E103" s="64">
        <v>242</v>
      </c>
      <c r="F103" s="63" t="s">
        <v>1082</v>
      </c>
    </row>
    <row r="104" spans="1:6" ht="15.75" thickTop="1" x14ac:dyDescent="0.25">
      <c r="A104" s="10" t="s">
        <v>1062</v>
      </c>
      <c r="B104" s="10" t="s">
        <v>1063</v>
      </c>
      <c r="C104" s="10" t="s">
        <v>536</v>
      </c>
      <c r="D104" s="10" t="s">
        <v>42</v>
      </c>
      <c r="E104" s="88">
        <v>190</v>
      </c>
      <c r="F104" s="10"/>
    </row>
    <row r="105" spans="1:6" x14ac:dyDescent="0.25">
      <c r="A105" s="4" t="s">
        <v>1062</v>
      </c>
      <c r="B105" s="4" t="s">
        <v>199</v>
      </c>
      <c r="C105" s="4" t="s">
        <v>1064</v>
      </c>
      <c r="D105" s="4" t="s">
        <v>10</v>
      </c>
      <c r="E105" s="5">
        <v>160</v>
      </c>
      <c r="F105" s="4"/>
    </row>
    <row r="106" spans="1:6" x14ac:dyDescent="0.25">
      <c r="A106" s="11" t="s">
        <v>1062</v>
      </c>
      <c r="B106" s="11" t="s">
        <v>199</v>
      </c>
      <c r="C106" s="11" t="s">
        <v>1065</v>
      </c>
      <c r="D106" s="11" t="s">
        <v>10</v>
      </c>
      <c r="E106" s="86">
        <v>180</v>
      </c>
      <c r="F106" s="11"/>
    </row>
    <row r="107" spans="1:6" x14ac:dyDescent="0.25">
      <c r="A107" s="4" t="s">
        <v>1062</v>
      </c>
      <c r="B107" s="4" t="s">
        <v>1063</v>
      </c>
      <c r="C107" s="4" t="s">
        <v>1066</v>
      </c>
      <c r="D107" s="4" t="s">
        <v>42</v>
      </c>
      <c r="E107" s="5">
        <v>190</v>
      </c>
      <c r="F107" s="4"/>
    </row>
    <row r="108" spans="1:6" x14ac:dyDescent="0.25">
      <c r="A108" s="11" t="s">
        <v>1062</v>
      </c>
      <c r="B108" s="11" t="s">
        <v>1063</v>
      </c>
      <c r="C108" s="11" t="s">
        <v>1067</v>
      </c>
      <c r="D108" s="11" t="s">
        <v>10</v>
      </c>
      <c r="E108" s="86">
        <v>143</v>
      </c>
      <c r="F108" s="11"/>
    </row>
    <row r="109" spans="1:6" x14ac:dyDescent="0.25">
      <c r="A109" s="4" t="s">
        <v>1062</v>
      </c>
      <c r="B109" s="4" t="s">
        <v>1063</v>
      </c>
      <c r="C109" s="4" t="s">
        <v>1067</v>
      </c>
      <c r="D109" s="4" t="s">
        <v>10</v>
      </c>
      <c r="E109" s="5">
        <v>143</v>
      </c>
      <c r="F109" s="4"/>
    </row>
    <row r="110" spans="1:6" x14ac:dyDescent="0.25">
      <c r="A110" s="11" t="s">
        <v>1062</v>
      </c>
      <c r="B110" s="11" t="s">
        <v>1063</v>
      </c>
      <c r="C110" s="11" t="s">
        <v>1065</v>
      </c>
      <c r="D110" s="11" t="s">
        <v>10</v>
      </c>
      <c r="E110" s="86">
        <v>180</v>
      </c>
      <c r="F110" s="11"/>
    </row>
    <row r="111" spans="1:6" x14ac:dyDescent="0.25">
      <c r="A111" s="4" t="s">
        <v>1062</v>
      </c>
      <c r="B111" s="4" t="s">
        <v>1063</v>
      </c>
      <c r="C111" s="4" t="s">
        <v>1065</v>
      </c>
      <c r="D111" s="4" t="s">
        <v>10</v>
      </c>
      <c r="E111" s="5">
        <v>180</v>
      </c>
      <c r="F111" s="4"/>
    </row>
    <row r="112" spans="1:6" x14ac:dyDescent="0.25">
      <c r="A112" s="11" t="s">
        <v>1062</v>
      </c>
      <c r="B112" s="11" t="s">
        <v>1063</v>
      </c>
      <c r="C112" s="11" t="s">
        <v>1064</v>
      </c>
      <c r="D112" s="11" t="s">
        <v>34</v>
      </c>
      <c r="E112" s="86">
        <v>160</v>
      </c>
      <c r="F112" s="11"/>
    </row>
    <row r="113" spans="1:6" x14ac:dyDescent="0.25">
      <c r="A113" s="4" t="s">
        <v>1062</v>
      </c>
      <c r="B113" s="4" t="s">
        <v>1063</v>
      </c>
      <c r="C113" s="4" t="s">
        <v>1068</v>
      </c>
      <c r="D113" s="4" t="s">
        <v>13</v>
      </c>
      <c r="E113" s="5">
        <v>77</v>
      </c>
      <c r="F113" s="4"/>
    </row>
    <row r="114" spans="1:6" ht="15.75" thickBot="1" x14ac:dyDescent="0.3">
      <c r="A114" s="12" t="s">
        <v>1062</v>
      </c>
      <c r="B114" s="12" t="s">
        <v>1063</v>
      </c>
      <c r="C114" s="12" t="s">
        <v>1069</v>
      </c>
      <c r="D114" s="12" t="s">
        <v>43</v>
      </c>
      <c r="E114" s="87">
        <v>165</v>
      </c>
      <c r="F114" s="12"/>
    </row>
    <row r="115" spans="1:6" ht="15.75" thickTop="1" x14ac:dyDescent="0.25">
      <c r="A115" s="65" t="s">
        <v>1054</v>
      </c>
      <c r="B115" s="65" t="s">
        <v>1055</v>
      </c>
      <c r="C115" s="65" t="s">
        <v>132</v>
      </c>
      <c r="D115" s="65" t="s">
        <v>18</v>
      </c>
      <c r="E115" s="66">
        <v>220</v>
      </c>
      <c r="F115" s="65" t="s">
        <v>1060</v>
      </c>
    </row>
    <row r="116" spans="1:6" x14ac:dyDescent="0.25">
      <c r="A116" s="11" t="s">
        <v>1054</v>
      </c>
      <c r="B116" s="11" t="s">
        <v>1056</v>
      </c>
      <c r="C116" s="11" t="s">
        <v>132</v>
      </c>
      <c r="D116" s="11" t="s">
        <v>18</v>
      </c>
      <c r="E116" s="86">
        <v>220</v>
      </c>
      <c r="F116" s="11" t="s">
        <v>1060</v>
      </c>
    </row>
    <row r="117" spans="1:6" x14ac:dyDescent="0.25">
      <c r="A117" s="4" t="s">
        <v>1054</v>
      </c>
      <c r="B117" s="4" t="s">
        <v>1057</v>
      </c>
      <c r="C117" s="4" t="s">
        <v>132</v>
      </c>
      <c r="D117" s="4" t="s">
        <v>7</v>
      </c>
      <c r="E117" s="5">
        <v>198</v>
      </c>
      <c r="F117" s="4" t="s">
        <v>1060</v>
      </c>
    </row>
    <row r="118" spans="1:6" x14ac:dyDescent="0.25">
      <c r="A118" s="11" t="s">
        <v>1054</v>
      </c>
      <c r="B118" s="11" t="s">
        <v>1056</v>
      </c>
      <c r="C118" s="11" t="s">
        <v>132</v>
      </c>
      <c r="D118" s="11" t="s">
        <v>34</v>
      </c>
      <c r="E118" s="86">
        <v>176</v>
      </c>
      <c r="F118" s="11" t="s">
        <v>976</v>
      </c>
    </row>
    <row r="119" spans="1:6" x14ac:dyDescent="0.25">
      <c r="A119" s="4" t="s">
        <v>1054</v>
      </c>
      <c r="B119" s="4" t="s">
        <v>1057</v>
      </c>
      <c r="C119" s="4" t="s">
        <v>132</v>
      </c>
      <c r="D119" s="4" t="s">
        <v>34</v>
      </c>
      <c r="E119" s="5">
        <v>176</v>
      </c>
      <c r="F119" s="4" t="s">
        <v>976</v>
      </c>
    </row>
    <row r="120" spans="1:6" x14ac:dyDescent="0.25">
      <c r="A120" s="11" t="s">
        <v>1054</v>
      </c>
      <c r="B120" s="11" t="s">
        <v>1056</v>
      </c>
      <c r="C120" s="11" t="s">
        <v>132</v>
      </c>
      <c r="D120" s="11" t="s">
        <v>34</v>
      </c>
      <c r="E120" s="86">
        <v>176</v>
      </c>
      <c r="F120" s="11" t="s">
        <v>976</v>
      </c>
    </row>
    <row r="121" spans="1:6" x14ac:dyDescent="0.25">
      <c r="A121" s="4" t="s">
        <v>1054</v>
      </c>
      <c r="B121" s="4" t="s">
        <v>1056</v>
      </c>
      <c r="C121" s="4" t="s">
        <v>132</v>
      </c>
      <c r="D121" s="4" t="s">
        <v>34</v>
      </c>
      <c r="E121" s="5">
        <v>176</v>
      </c>
      <c r="F121" s="4" t="s">
        <v>976</v>
      </c>
    </row>
    <row r="122" spans="1:6" x14ac:dyDescent="0.25">
      <c r="A122" s="11" t="s">
        <v>1054</v>
      </c>
      <c r="B122" s="11" t="s">
        <v>1058</v>
      </c>
      <c r="C122" s="11" t="s">
        <v>132</v>
      </c>
      <c r="D122" s="11" t="s">
        <v>34</v>
      </c>
      <c r="E122" s="86">
        <v>176</v>
      </c>
      <c r="F122" s="11" t="s">
        <v>976</v>
      </c>
    </row>
    <row r="123" spans="1:6" x14ac:dyDescent="0.25">
      <c r="A123" s="4" t="s">
        <v>1054</v>
      </c>
      <c r="B123" s="4" t="s">
        <v>1058</v>
      </c>
      <c r="C123" s="4" t="s">
        <v>132</v>
      </c>
      <c r="D123" s="4" t="s">
        <v>34</v>
      </c>
      <c r="E123" s="5">
        <v>176</v>
      </c>
      <c r="F123" s="4" t="s">
        <v>976</v>
      </c>
    </row>
    <row r="124" spans="1:6" x14ac:dyDescent="0.25">
      <c r="A124" s="11" t="s">
        <v>1054</v>
      </c>
      <c r="B124" s="11" t="s">
        <v>1056</v>
      </c>
      <c r="C124" s="11" t="s">
        <v>132</v>
      </c>
      <c r="D124" s="11" t="s">
        <v>43</v>
      </c>
      <c r="E124" s="86">
        <v>148.5</v>
      </c>
      <c r="F124" s="11"/>
    </row>
    <row r="125" spans="1:6" x14ac:dyDescent="0.25">
      <c r="A125" s="4" t="s">
        <v>1054</v>
      </c>
      <c r="B125" s="4" t="s">
        <v>1055</v>
      </c>
      <c r="C125" s="4" t="s">
        <v>132</v>
      </c>
      <c r="D125" s="4" t="s">
        <v>34</v>
      </c>
      <c r="E125" s="5">
        <v>176</v>
      </c>
      <c r="F125" s="4" t="s">
        <v>976</v>
      </c>
    </row>
    <row r="126" spans="1:6" x14ac:dyDescent="0.25">
      <c r="A126" s="11" t="s">
        <v>1054</v>
      </c>
      <c r="B126" s="11" t="s">
        <v>1059</v>
      </c>
      <c r="C126" s="11" t="s">
        <v>132</v>
      </c>
      <c r="D126" s="11" t="s">
        <v>34</v>
      </c>
      <c r="E126" s="86">
        <v>176</v>
      </c>
      <c r="F126" s="11" t="s">
        <v>976</v>
      </c>
    </row>
    <row r="127" spans="1:6" x14ac:dyDescent="0.25">
      <c r="A127" s="4" t="s">
        <v>1054</v>
      </c>
      <c r="B127" s="4" t="s">
        <v>1056</v>
      </c>
      <c r="C127" s="4" t="s">
        <v>132</v>
      </c>
      <c r="D127" s="4" t="s">
        <v>13</v>
      </c>
      <c r="E127" s="5">
        <v>176</v>
      </c>
      <c r="F127" s="4" t="s">
        <v>1061</v>
      </c>
    </row>
    <row r="128" spans="1:6" ht="15.75" thickBot="1" x14ac:dyDescent="0.3">
      <c r="A128" s="12" t="s">
        <v>1054</v>
      </c>
      <c r="B128" s="12" t="s">
        <v>1057</v>
      </c>
      <c r="C128" s="12" t="s">
        <v>132</v>
      </c>
      <c r="D128" s="12" t="s">
        <v>12</v>
      </c>
      <c r="E128" s="87">
        <v>176</v>
      </c>
      <c r="F128" s="12" t="s">
        <v>976</v>
      </c>
    </row>
    <row r="129" spans="1:6" ht="15.75" thickTop="1" x14ac:dyDescent="0.25">
      <c r="A129" s="65" t="s">
        <v>1020</v>
      </c>
      <c r="B129" s="65" t="s">
        <v>1021</v>
      </c>
      <c r="C129" s="65" t="s">
        <v>1022</v>
      </c>
      <c r="D129" s="65" t="s">
        <v>10</v>
      </c>
      <c r="E129" s="66">
        <v>245</v>
      </c>
      <c r="F129" s="65"/>
    </row>
    <row r="130" spans="1:6" x14ac:dyDescent="0.25">
      <c r="A130" s="11" t="s">
        <v>1020</v>
      </c>
      <c r="B130" s="11" t="s">
        <v>1021</v>
      </c>
      <c r="C130" s="11" t="s">
        <v>977</v>
      </c>
      <c r="D130" s="11" t="s">
        <v>10</v>
      </c>
      <c r="E130" s="86">
        <v>220</v>
      </c>
      <c r="F130" s="11"/>
    </row>
    <row r="131" spans="1:6" x14ac:dyDescent="0.25">
      <c r="A131" s="4" t="s">
        <v>1020</v>
      </c>
      <c r="B131" s="4" t="s">
        <v>1021</v>
      </c>
      <c r="C131" s="4" t="s">
        <v>976</v>
      </c>
      <c r="D131" s="4" t="s">
        <v>34</v>
      </c>
      <c r="E131" s="5">
        <v>195</v>
      </c>
      <c r="F131" s="4"/>
    </row>
    <row r="132" spans="1:6" x14ac:dyDescent="0.25">
      <c r="A132" s="11" t="s">
        <v>1020</v>
      </c>
      <c r="B132" s="11" t="s">
        <v>1021</v>
      </c>
      <c r="C132" s="11" t="s">
        <v>1023</v>
      </c>
      <c r="D132" s="11" t="s">
        <v>34</v>
      </c>
      <c r="E132" s="86">
        <v>195</v>
      </c>
      <c r="F132" s="11"/>
    </row>
    <row r="133" spans="1:6" x14ac:dyDescent="0.25">
      <c r="A133" s="4" t="s">
        <v>1020</v>
      </c>
      <c r="B133" s="4" t="s">
        <v>1021</v>
      </c>
      <c r="C133" s="4" t="s">
        <v>1024</v>
      </c>
      <c r="D133" s="4" t="s">
        <v>13</v>
      </c>
      <c r="E133" s="5">
        <v>105</v>
      </c>
      <c r="F133" s="4"/>
    </row>
    <row r="134" spans="1:6" x14ac:dyDescent="0.25">
      <c r="A134" s="11" t="s">
        <v>1020</v>
      </c>
      <c r="B134" s="11" t="s">
        <v>1021</v>
      </c>
      <c r="C134" s="11" t="s">
        <v>1025</v>
      </c>
      <c r="D134" s="11" t="s">
        <v>34</v>
      </c>
      <c r="E134" s="86">
        <v>195</v>
      </c>
      <c r="F134" s="11"/>
    </row>
    <row r="135" spans="1:6" x14ac:dyDescent="0.25">
      <c r="A135" s="4" t="s">
        <v>1020</v>
      </c>
      <c r="B135" s="4" t="s">
        <v>1021</v>
      </c>
      <c r="C135" s="4" t="s">
        <v>1026</v>
      </c>
      <c r="D135" s="4" t="s">
        <v>34</v>
      </c>
      <c r="E135" s="5">
        <v>190</v>
      </c>
      <c r="F135" s="4"/>
    </row>
    <row r="136" spans="1:6" x14ac:dyDescent="0.25">
      <c r="A136" s="11" t="s">
        <v>1020</v>
      </c>
      <c r="B136" s="11" t="s">
        <v>1021</v>
      </c>
      <c r="C136" s="11" t="s">
        <v>1027</v>
      </c>
      <c r="D136" s="11" t="s">
        <v>34</v>
      </c>
      <c r="E136" s="86">
        <v>195</v>
      </c>
      <c r="F136" s="11"/>
    </row>
    <row r="137" spans="1:6" x14ac:dyDescent="0.25">
      <c r="A137" s="4" t="s">
        <v>1020</v>
      </c>
      <c r="B137" s="4" t="s">
        <v>1021</v>
      </c>
      <c r="C137" s="4" t="s">
        <v>1028</v>
      </c>
      <c r="D137" s="4" t="s">
        <v>13</v>
      </c>
      <c r="E137" s="5">
        <v>190</v>
      </c>
      <c r="F137" s="4"/>
    </row>
    <row r="138" spans="1:6" ht="15.75" thickBot="1" x14ac:dyDescent="0.3">
      <c r="A138" s="12" t="s">
        <v>1020</v>
      </c>
      <c r="B138" s="12" t="s">
        <v>1021</v>
      </c>
      <c r="C138" s="12" t="s">
        <v>1029</v>
      </c>
      <c r="D138" s="12" t="s">
        <v>34</v>
      </c>
      <c r="E138" s="87">
        <v>195</v>
      </c>
      <c r="F138" s="12"/>
    </row>
    <row r="139" spans="1:6" ht="29.25" thickTop="1" x14ac:dyDescent="0.25">
      <c r="A139" s="65" t="s">
        <v>982</v>
      </c>
      <c r="B139" s="65" t="s">
        <v>5</v>
      </c>
      <c r="C139" s="65" t="s">
        <v>983</v>
      </c>
      <c r="D139" s="65" t="s">
        <v>7</v>
      </c>
      <c r="E139" s="66">
        <v>220</v>
      </c>
      <c r="F139" s="65" t="s">
        <v>998</v>
      </c>
    </row>
    <row r="140" spans="1:6" ht="28.5" x14ac:dyDescent="0.25">
      <c r="A140" s="11" t="s">
        <v>982</v>
      </c>
      <c r="B140" s="11" t="s">
        <v>5</v>
      </c>
      <c r="C140" s="11" t="s">
        <v>977</v>
      </c>
      <c r="D140" s="11" t="s">
        <v>34</v>
      </c>
      <c r="E140" s="86">
        <v>190</v>
      </c>
      <c r="F140" s="11" t="s">
        <v>999</v>
      </c>
    </row>
    <row r="141" spans="1:6" ht="28.5" x14ac:dyDescent="0.25">
      <c r="A141" s="4" t="s">
        <v>982</v>
      </c>
      <c r="B141" s="4" t="s">
        <v>5</v>
      </c>
      <c r="C141" s="4" t="s">
        <v>976</v>
      </c>
      <c r="D141" s="4" t="s">
        <v>34</v>
      </c>
      <c r="E141" s="5">
        <v>170</v>
      </c>
      <c r="F141" s="4" t="s">
        <v>999</v>
      </c>
    </row>
    <row r="142" spans="1:6" ht="57" x14ac:dyDescent="0.25">
      <c r="A142" s="11" t="s">
        <v>982</v>
      </c>
      <c r="B142" s="11" t="s">
        <v>5</v>
      </c>
      <c r="C142" s="11" t="s">
        <v>984</v>
      </c>
      <c r="D142" s="11" t="s">
        <v>34</v>
      </c>
      <c r="E142" s="86">
        <v>170</v>
      </c>
      <c r="F142" s="11" t="s">
        <v>1000</v>
      </c>
    </row>
    <row r="143" spans="1:6" ht="28.5" x14ac:dyDescent="0.25">
      <c r="A143" s="4" t="s">
        <v>982</v>
      </c>
      <c r="B143" s="4" t="s">
        <v>5</v>
      </c>
      <c r="C143" s="4" t="s">
        <v>985</v>
      </c>
      <c r="D143" s="4" t="s">
        <v>13</v>
      </c>
      <c r="E143" s="5">
        <v>100</v>
      </c>
      <c r="F143" s="4" t="s">
        <v>1001</v>
      </c>
    </row>
    <row r="144" spans="1:6" ht="28.5" x14ac:dyDescent="0.25">
      <c r="A144" s="11" t="s">
        <v>982</v>
      </c>
      <c r="B144" s="11" t="s">
        <v>5</v>
      </c>
      <c r="C144" s="11" t="s">
        <v>43</v>
      </c>
      <c r="D144" s="11" t="s">
        <v>43</v>
      </c>
      <c r="E144" s="86">
        <v>150</v>
      </c>
      <c r="F144" s="11" t="s">
        <v>1002</v>
      </c>
    </row>
    <row r="145" spans="1:6" ht="42.75" x14ac:dyDescent="0.25">
      <c r="A145" s="4" t="s">
        <v>982</v>
      </c>
      <c r="B145" s="4" t="s">
        <v>5</v>
      </c>
      <c r="C145" s="4" t="s">
        <v>986</v>
      </c>
      <c r="D145" s="4" t="s">
        <v>34</v>
      </c>
      <c r="E145" s="5">
        <v>165</v>
      </c>
      <c r="F145" s="4" t="s">
        <v>1003</v>
      </c>
    </row>
    <row r="146" spans="1:6" ht="28.5" x14ac:dyDescent="0.25">
      <c r="A146" s="11" t="s">
        <v>982</v>
      </c>
      <c r="B146" s="11" t="s">
        <v>5</v>
      </c>
      <c r="C146" s="11" t="s">
        <v>987</v>
      </c>
      <c r="D146" s="11" t="s">
        <v>13</v>
      </c>
      <c r="E146" s="86">
        <v>56.25</v>
      </c>
      <c r="F146" s="11" t="s">
        <v>1004</v>
      </c>
    </row>
    <row r="147" spans="1:6" ht="28.5" x14ac:dyDescent="0.25">
      <c r="A147" s="4" t="s">
        <v>982</v>
      </c>
      <c r="B147" s="4" t="s">
        <v>5</v>
      </c>
      <c r="C147" s="4" t="s">
        <v>988</v>
      </c>
      <c r="D147" s="4" t="s">
        <v>13</v>
      </c>
      <c r="E147" s="5">
        <v>106.25</v>
      </c>
      <c r="F147" s="4" t="s">
        <v>1005</v>
      </c>
    </row>
    <row r="148" spans="1:6" ht="28.5" x14ac:dyDescent="0.25">
      <c r="A148" s="11" t="s">
        <v>982</v>
      </c>
      <c r="B148" s="11" t="s">
        <v>5</v>
      </c>
      <c r="C148" s="11" t="s">
        <v>989</v>
      </c>
      <c r="D148" s="11" t="s">
        <v>13</v>
      </c>
      <c r="E148" s="86">
        <v>150</v>
      </c>
      <c r="F148" s="11" t="s">
        <v>1006</v>
      </c>
    </row>
    <row r="149" spans="1:6" ht="42.75" x14ac:dyDescent="0.25">
      <c r="A149" s="4" t="s">
        <v>982</v>
      </c>
      <c r="B149" s="4" t="s">
        <v>5</v>
      </c>
      <c r="C149" s="4" t="s">
        <v>990</v>
      </c>
      <c r="D149" s="4" t="s">
        <v>13</v>
      </c>
      <c r="E149" s="5">
        <v>562.5</v>
      </c>
      <c r="F149" s="4" t="s">
        <v>1007</v>
      </c>
    </row>
    <row r="150" spans="1:6" ht="28.5" x14ac:dyDescent="0.25">
      <c r="A150" s="11" t="s">
        <v>982</v>
      </c>
      <c r="B150" s="11" t="s">
        <v>5</v>
      </c>
      <c r="C150" s="11" t="s">
        <v>991</v>
      </c>
      <c r="D150" s="11" t="s">
        <v>13</v>
      </c>
      <c r="E150" s="86"/>
      <c r="F150" s="11" t="s">
        <v>1008</v>
      </c>
    </row>
    <row r="151" spans="1:6" ht="71.25" x14ac:dyDescent="0.25">
      <c r="A151" s="4" t="s">
        <v>982</v>
      </c>
      <c r="B151" s="4" t="s">
        <v>5</v>
      </c>
      <c r="C151" s="4" t="s">
        <v>992</v>
      </c>
      <c r="D151" s="4" t="s">
        <v>13</v>
      </c>
      <c r="E151" s="5"/>
      <c r="F151" s="4" t="s">
        <v>1009</v>
      </c>
    </row>
    <row r="152" spans="1:6" ht="28.5" x14ac:dyDescent="0.25">
      <c r="A152" s="11" t="s">
        <v>982</v>
      </c>
      <c r="B152" s="11" t="s">
        <v>993</v>
      </c>
      <c r="C152" s="11" t="s">
        <v>983</v>
      </c>
      <c r="D152" s="11" t="s">
        <v>7</v>
      </c>
      <c r="E152" s="86">
        <v>220</v>
      </c>
      <c r="F152" s="11" t="s">
        <v>998</v>
      </c>
    </row>
    <row r="153" spans="1:6" ht="28.5" x14ac:dyDescent="0.25">
      <c r="A153" s="4" t="s">
        <v>982</v>
      </c>
      <c r="B153" s="4" t="s">
        <v>993</v>
      </c>
      <c r="C153" s="4" t="s">
        <v>977</v>
      </c>
      <c r="D153" s="4" t="s">
        <v>34</v>
      </c>
      <c r="E153" s="5">
        <v>220</v>
      </c>
      <c r="F153" s="4" t="s">
        <v>999</v>
      </c>
    </row>
    <row r="154" spans="1:6" ht="28.5" x14ac:dyDescent="0.25">
      <c r="A154" s="11" t="s">
        <v>982</v>
      </c>
      <c r="B154" s="11" t="s">
        <v>993</v>
      </c>
      <c r="C154" s="11" t="s">
        <v>976</v>
      </c>
      <c r="D154" s="11" t="s">
        <v>34</v>
      </c>
      <c r="E154" s="86">
        <v>190</v>
      </c>
      <c r="F154" s="11" t="s">
        <v>999</v>
      </c>
    </row>
    <row r="155" spans="1:6" ht="57" x14ac:dyDescent="0.25">
      <c r="A155" s="4" t="s">
        <v>982</v>
      </c>
      <c r="B155" s="4" t="s">
        <v>993</v>
      </c>
      <c r="C155" s="4" t="s">
        <v>984</v>
      </c>
      <c r="D155" s="4" t="s">
        <v>34</v>
      </c>
      <c r="E155" s="5">
        <v>190</v>
      </c>
      <c r="F155" s="4" t="s">
        <v>1000</v>
      </c>
    </row>
    <row r="156" spans="1:6" ht="28.5" x14ac:dyDescent="0.25">
      <c r="A156" s="11" t="s">
        <v>982</v>
      </c>
      <c r="B156" s="11" t="s">
        <v>993</v>
      </c>
      <c r="C156" s="11" t="s">
        <v>985</v>
      </c>
      <c r="D156" s="11" t="s">
        <v>13</v>
      </c>
      <c r="E156" s="86">
        <v>130</v>
      </c>
      <c r="F156" s="11" t="s">
        <v>1001</v>
      </c>
    </row>
    <row r="157" spans="1:6" ht="28.5" x14ac:dyDescent="0.25">
      <c r="A157" s="4" t="s">
        <v>982</v>
      </c>
      <c r="B157" s="4" t="s">
        <v>993</v>
      </c>
      <c r="C157" s="4" t="s">
        <v>43</v>
      </c>
      <c r="D157" s="4" t="s">
        <v>43</v>
      </c>
      <c r="E157" s="5">
        <v>150</v>
      </c>
      <c r="F157" s="4" t="s">
        <v>1002</v>
      </c>
    </row>
    <row r="158" spans="1:6" ht="42.75" x14ac:dyDescent="0.25">
      <c r="A158" s="11" t="s">
        <v>982</v>
      </c>
      <c r="B158" s="11" t="s">
        <v>993</v>
      </c>
      <c r="C158" s="11" t="s">
        <v>986</v>
      </c>
      <c r="D158" s="11" t="s">
        <v>34</v>
      </c>
      <c r="E158" s="86">
        <v>165</v>
      </c>
      <c r="F158" s="11" t="s">
        <v>1003</v>
      </c>
    </row>
    <row r="159" spans="1:6" ht="28.5" x14ac:dyDescent="0.25">
      <c r="A159" s="4" t="s">
        <v>982</v>
      </c>
      <c r="B159" s="4" t="s">
        <v>993</v>
      </c>
      <c r="C159" s="4" t="s">
        <v>987</v>
      </c>
      <c r="D159" s="4" t="s">
        <v>13</v>
      </c>
      <c r="E159" s="5">
        <v>56.25</v>
      </c>
      <c r="F159" s="4" t="s">
        <v>1004</v>
      </c>
    </row>
    <row r="160" spans="1:6" ht="28.5" x14ac:dyDescent="0.25">
      <c r="A160" s="11" t="s">
        <v>982</v>
      </c>
      <c r="B160" s="11" t="s">
        <v>993</v>
      </c>
      <c r="C160" s="11" t="s">
        <v>988</v>
      </c>
      <c r="D160" s="11" t="s">
        <v>13</v>
      </c>
      <c r="E160" s="86">
        <v>106.25</v>
      </c>
      <c r="F160" s="11" t="s">
        <v>1005</v>
      </c>
    </row>
    <row r="161" spans="1:6" ht="28.5" x14ac:dyDescent="0.25">
      <c r="A161" s="4" t="s">
        <v>982</v>
      </c>
      <c r="B161" s="4" t="s">
        <v>993</v>
      </c>
      <c r="C161" s="4" t="s">
        <v>989</v>
      </c>
      <c r="D161" s="4" t="s">
        <v>13</v>
      </c>
      <c r="E161" s="5">
        <v>150</v>
      </c>
      <c r="F161" s="4" t="s">
        <v>1006</v>
      </c>
    </row>
    <row r="162" spans="1:6" ht="42.75" x14ac:dyDescent="0.25">
      <c r="A162" s="11" t="s">
        <v>982</v>
      </c>
      <c r="B162" s="11" t="s">
        <v>993</v>
      </c>
      <c r="C162" s="11" t="s">
        <v>990</v>
      </c>
      <c r="D162" s="11" t="s">
        <v>13</v>
      </c>
      <c r="E162" s="86">
        <v>562.5</v>
      </c>
      <c r="F162" s="11" t="s">
        <v>1007</v>
      </c>
    </row>
    <row r="163" spans="1:6" ht="28.5" x14ac:dyDescent="0.25">
      <c r="A163" s="4" t="s">
        <v>982</v>
      </c>
      <c r="B163" s="4" t="s">
        <v>993</v>
      </c>
      <c r="C163" s="4" t="s">
        <v>991</v>
      </c>
      <c r="D163" s="4" t="s">
        <v>13</v>
      </c>
      <c r="E163" s="5"/>
      <c r="F163" s="4" t="s">
        <v>1010</v>
      </c>
    </row>
    <row r="164" spans="1:6" ht="28.5" x14ac:dyDescent="0.25">
      <c r="A164" s="11" t="s">
        <v>982</v>
      </c>
      <c r="B164" s="11" t="s">
        <v>993</v>
      </c>
      <c r="C164" s="11" t="s">
        <v>994</v>
      </c>
      <c r="D164" s="11" t="s">
        <v>13</v>
      </c>
      <c r="E164" s="86"/>
      <c r="F164" s="11" t="s">
        <v>1011</v>
      </c>
    </row>
    <row r="165" spans="1:6" ht="28.5" x14ac:dyDescent="0.25">
      <c r="A165" s="4" t="s">
        <v>982</v>
      </c>
      <c r="B165" s="4" t="s">
        <v>993</v>
      </c>
      <c r="C165" s="4" t="s">
        <v>995</v>
      </c>
      <c r="D165" s="4" t="s">
        <v>13</v>
      </c>
      <c r="E165" s="5"/>
      <c r="F165" s="4" t="s">
        <v>1012</v>
      </c>
    </row>
    <row r="166" spans="1:6" ht="71.25" x14ac:dyDescent="0.25">
      <c r="A166" s="11" t="s">
        <v>982</v>
      </c>
      <c r="B166" s="11" t="s">
        <v>993</v>
      </c>
      <c r="C166" s="11" t="s">
        <v>992</v>
      </c>
      <c r="D166" s="11" t="s">
        <v>13</v>
      </c>
      <c r="E166" s="86"/>
      <c r="F166" s="11" t="s">
        <v>1013</v>
      </c>
    </row>
    <row r="167" spans="1:6" ht="28.5" x14ac:dyDescent="0.25">
      <c r="A167" s="4" t="s">
        <v>982</v>
      </c>
      <c r="B167" s="4" t="s">
        <v>996</v>
      </c>
      <c r="C167" s="4" t="s">
        <v>997</v>
      </c>
      <c r="D167" s="4" t="s">
        <v>13</v>
      </c>
      <c r="E167" s="5"/>
      <c r="F167" s="4" t="s">
        <v>1014</v>
      </c>
    </row>
    <row r="168" spans="1:6" ht="28.5" x14ac:dyDescent="0.25">
      <c r="A168" s="11" t="s">
        <v>982</v>
      </c>
      <c r="B168" s="11"/>
      <c r="C168" s="11"/>
      <c r="D168" s="11"/>
      <c r="E168" s="86"/>
      <c r="F168" s="11" t="s">
        <v>1015</v>
      </c>
    </row>
    <row r="169" spans="1:6" ht="28.5" x14ac:dyDescent="0.25">
      <c r="A169" s="4" t="s">
        <v>982</v>
      </c>
      <c r="B169" s="4"/>
      <c r="C169" s="4"/>
      <c r="D169" s="4"/>
      <c r="E169" s="5"/>
      <c r="F169" s="4" t="s">
        <v>1016</v>
      </c>
    </row>
    <row r="170" spans="1:6" ht="42.75" x14ac:dyDescent="0.25">
      <c r="A170" s="11" t="s">
        <v>982</v>
      </c>
      <c r="B170" s="11"/>
      <c r="C170" s="11"/>
      <c r="D170" s="11"/>
      <c r="E170" s="86"/>
      <c r="F170" s="11" t="s">
        <v>1017</v>
      </c>
    </row>
    <row r="171" spans="1:6" ht="57" x14ac:dyDescent="0.25">
      <c r="A171" s="4" t="s">
        <v>982</v>
      </c>
      <c r="B171" s="4"/>
      <c r="C171" s="4"/>
      <c r="D171" s="4"/>
      <c r="E171" s="5"/>
      <c r="F171" s="4" t="s">
        <v>1018</v>
      </c>
    </row>
    <row r="172" spans="1:6" ht="43.5" thickBot="1" x14ac:dyDescent="0.3">
      <c r="A172" s="12" t="s">
        <v>982</v>
      </c>
      <c r="B172" s="12"/>
      <c r="C172" s="12"/>
      <c r="D172" s="12"/>
      <c r="E172" s="87"/>
      <c r="F172" s="12" t="s">
        <v>1019</v>
      </c>
    </row>
    <row r="173" spans="1:6" ht="15.75" thickTop="1" x14ac:dyDescent="0.25">
      <c r="A173" s="65" t="s">
        <v>1030</v>
      </c>
      <c r="B173" s="65" t="s">
        <v>199</v>
      </c>
      <c r="C173" s="65" t="s">
        <v>1031</v>
      </c>
      <c r="D173" s="65" t="s">
        <v>7</v>
      </c>
      <c r="E173" s="66">
        <v>269.5</v>
      </c>
      <c r="F173" s="65" t="s">
        <v>1031</v>
      </c>
    </row>
    <row r="174" spans="1:6" x14ac:dyDescent="0.25">
      <c r="A174" s="11" t="s">
        <v>1030</v>
      </c>
      <c r="B174" s="11" t="s">
        <v>199</v>
      </c>
      <c r="C174" s="11" t="s">
        <v>1032</v>
      </c>
      <c r="D174" s="11" t="s">
        <v>34</v>
      </c>
      <c r="E174" s="86">
        <v>203.5</v>
      </c>
      <c r="F174" s="11" t="s">
        <v>1045</v>
      </c>
    </row>
    <row r="175" spans="1:6" x14ac:dyDescent="0.25">
      <c r="A175" s="4" t="s">
        <v>1030</v>
      </c>
      <c r="B175" s="4" t="s">
        <v>199</v>
      </c>
      <c r="C175" s="4" t="s">
        <v>1033</v>
      </c>
      <c r="D175" s="4" t="s">
        <v>13</v>
      </c>
      <c r="E175" s="5">
        <v>170.5</v>
      </c>
      <c r="F175" s="4" t="s">
        <v>1046</v>
      </c>
    </row>
    <row r="176" spans="1:6" x14ac:dyDescent="0.25">
      <c r="A176" s="11" t="s">
        <v>1030</v>
      </c>
      <c r="B176" s="11" t="s">
        <v>199</v>
      </c>
      <c r="C176" s="11" t="s">
        <v>1034</v>
      </c>
      <c r="D176" s="11" t="s">
        <v>13</v>
      </c>
      <c r="E176" s="86">
        <v>230.5</v>
      </c>
      <c r="F176" s="11" t="s">
        <v>1047</v>
      </c>
    </row>
    <row r="177" spans="1:6" x14ac:dyDescent="0.25">
      <c r="A177" s="4" t="s">
        <v>1030</v>
      </c>
      <c r="B177" s="4" t="s">
        <v>199</v>
      </c>
      <c r="C177" s="4" t="s">
        <v>1035</v>
      </c>
      <c r="D177" s="4" t="s">
        <v>10</v>
      </c>
      <c r="E177" s="5">
        <v>236.5</v>
      </c>
      <c r="F177" s="4" t="s">
        <v>1048</v>
      </c>
    </row>
    <row r="178" spans="1:6" x14ac:dyDescent="0.25">
      <c r="A178" s="11" t="s">
        <v>1030</v>
      </c>
      <c r="B178" s="11" t="s">
        <v>854</v>
      </c>
      <c r="C178" s="11" t="s">
        <v>1036</v>
      </c>
      <c r="D178" s="11" t="s">
        <v>10</v>
      </c>
      <c r="E178" s="86">
        <v>189.2</v>
      </c>
      <c r="F178" s="11" t="s">
        <v>1049</v>
      </c>
    </row>
    <row r="179" spans="1:6" x14ac:dyDescent="0.25">
      <c r="A179" s="4" t="s">
        <v>1030</v>
      </c>
      <c r="B179" s="4" t="s">
        <v>199</v>
      </c>
      <c r="C179" s="4" t="s">
        <v>1037</v>
      </c>
      <c r="D179" s="4" t="s">
        <v>9</v>
      </c>
      <c r="E179" s="5">
        <v>178.2</v>
      </c>
      <c r="F179" s="4" t="s">
        <v>1049</v>
      </c>
    </row>
    <row r="180" spans="1:6" x14ac:dyDescent="0.25">
      <c r="A180" s="11" t="s">
        <v>1030</v>
      </c>
      <c r="B180" s="11" t="s">
        <v>199</v>
      </c>
      <c r="C180" s="11" t="s">
        <v>1038</v>
      </c>
      <c r="D180" s="11" t="s">
        <v>34</v>
      </c>
      <c r="E180" s="86">
        <v>272.3</v>
      </c>
      <c r="F180" s="11" t="s">
        <v>1050</v>
      </c>
    </row>
    <row r="181" spans="1:6" x14ac:dyDescent="0.25">
      <c r="A181" s="4" t="s">
        <v>1030</v>
      </c>
      <c r="B181" s="4" t="s">
        <v>199</v>
      </c>
      <c r="C181" s="4" t="s">
        <v>1039</v>
      </c>
      <c r="D181" s="4" t="s">
        <v>34</v>
      </c>
      <c r="E181" s="5">
        <v>272.3</v>
      </c>
      <c r="F181" s="4" t="s">
        <v>1051</v>
      </c>
    </row>
    <row r="182" spans="1:6" x14ac:dyDescent="0.25">
      <c r="A182" s="11" t="s">
        <v>1030</v>
      </c>
      <c r="B182" s="11" t="s">
        <v>199</v>
      </c>
      <c r="C182" s="11" t="s">
        <v>1040</v>
      </c>
      <c r="D182" s="11" t="s">
        <v>13</v>
      </c>
      <c r="E182" s="86">
        <v>138.6</v>
      </c>
      <c r="F182" s="11"/>
    </row>
    <row r="183" spans="1:6" x14ac:dyDescent="0.25">
      <c r="A183" s="4" t="s">
        <v>1030</v>
      </c>
      <c r="B183" s="4" t="s">
        <v>199</v>
      </c>
      <c r="C183" s="4" t="s">
        <v>1041</v>
      </c>
      <c r="D183" s="4" t="s">
        <v>43</v>
      </c>
      <c r="E183" s="5">
        <v>193.5</v>
      </c>
      <c r="F183" s="4" t="s">
        <v>1041</v>
      </c>
    </row>
    <row r="184" spans="1:6" x14ac:dyDescent="0.25">
      <c r="A184" s="11" t="s">
        <v>1030</v>
      </c>
      <c r="B184" s="11" t="s">
        <v>199</v>
      </c>
      <c r="C184" s="11" t="s">
        <v>1042</v>
      </c>
      <c r="D184" s="11" t="s">
        <v>43</v>
      </c>
      <c r="E184" s="86">
        <v>157.30000000000001</v>
      </c>
      <c r="F184" s="11" t="s">
        <v>1042</v>
      </c>
    </row>
    <row r="185" spans="1:6" x14ac:dyDescent="0.25">
      <c r="A185" s="4" t="s">
        <v>1030</v>
      </c>
      <c r="B185" s="4" t="s">
        <v>707</v>
      </c>
      <c r="C185" s="4" t="s">
        <v>1032</v>
      </c>
      <c r="D185" s="4" t="s">
        <v>34</v>
      </c>
      <c r="E185" s="5">
        <v>254.375</v>
      </c>
      <c r="F185" s="4" t="s">
        <v>1045</v>
      </c>
    </row>
    <row r="186" spans="1:6" x14ac:dyDescent="0.25">
      <c r="A186" s="11" t="s">
        <v>1030</v>
      </c>
      <c r="B186" s="11" t="s">
        <v>707</v>
      </c>
      <c r="C186" s="11" t="s">
        <v>1033</v>
      </c>
      <c r="D186" s="11" t="s">
        <v>13</v>
      </c>
      <c r="E186" s="86">
        <v>213.125</v>
      </c>
      <c r="F186" s="11" t="s">
        <v>1046</v>
      </c>
    </row>
    <row r="187" spans="1:6" x14ac:dyDescent="0.25">
      <c r="A187" s="4" t="s">
        <v>1030</v>
      </c>
      <c r="B187" s="4" t="s">
        <v>707</v>
      </c>
      <c r="C187" s="4" t="s">
        <v>1034</v>
      </c>
      <c r="D187" s="4" t="s">
        <v>13</v>
      </c>
      <c r="E187" s="5">
        <v>288.125</v>
      </c>
      <c r="F187" s="4" t="s">
        <v>1047</v>
      </c>
    </row>
    <row r="188" spans="1:6" x14ac:dyDescent="0.25">
      <c r="A188" s="11" t="s">
        <v>1030</v>
      </c>
      <c r="B188" s="11" t="s">
        <v>707</v>
      </c>
      <c r="C188" s="11" t="s">
        <v>1035</v>
      </c>
      <c r="D188" s="11" t="s">
        <v>10</v>
      </c>
      <c r="E188" s="86">
        <v>280.5</v>
      </c>
      <c r="F188" s="11" t="s">
        <v>1048</v>
      </c>
    </row>
    <row r="189" spans="1:6" x14ac:dyDescent="0.25">
      <c r="A189" s="4" t="s">
        <v>1030</v>
      </c>
      <c r="B189" s="4" t="s">
        <v>707</v>
      </c>
      <c r="C189" s="4" t="s">
        <v>1036</v>
      </c>
      <c r="D189" s="4" t="s">
        <v>10</v>
      </c>
      <c r="E189" s="5">
        <v>236.5</v>
      </c>
      <c r="F189" s="4" t="s">
        <v>1049</v>
      </c>
    </row>
    <row r="190" spans="1:6" x14ac:dyDescent="0.25">
      <c r="A190" s="11" t="s">
        <v>1030</v>
      </c>
      <c r="B190" s="11" t="s">
        <v>707</v>
      </c>
      <c r="C190" s="11" t="s">
        <v>1037</v>
      </c>
      <c r="D190" s="11" t="s">
        <v>9</v>
      </c>
      <c r="E190" s="86">
        <v>222.75</v>
      </c>
      <c r="F190" s="11" t="s">
        <v>1049</v>
      </c>
    </row>
    <row r="191" spans="1:6" x14ac:dyDescent="0.25">
      <c r="A191" s="4" t="s">
        <v>1030</v>
      </c>
      <c r="B191" s="4" t="s">
        <v>707</v>
      </c>
      <c r="C191" s="4" t="s">
        <v>1038</v>
      </c>
      <c r="D191" s="4" t="s">
        <v>9</v>
      </c>
      <c r="E191" s="5">
        <v>340.375</v>
      </c>
      <c r="F191" s="4" t="s">
        <v>1052</v>
      </c>
    </row>
    <row r="192" spans="1:6" x14ac:dyDescent="0.25">
      <c r="A192" s="11" t="s">
        <v>1030</v>
      </c>
      <c r="B192" s="11" t="s">
        <v>707</v>
      </c>
      <c r="C192" s="11" t="s">
        <v>1039</v>
      </c>
      <c r="D192" s="11" t="s">
        <v>9</v>
      </c>
      <c r="E192" s="86">
        <v>340.375</v>
      </c>
      <c r="F192" s="11" t="s">
        <v>1053</v>
      </c>
    </row>
    <row r="193" spans="1:6" x14ac:dyDescent="0.25">
      <c r="A193" s="4" t="s">
        <v>1030</v>
      </c>
      <c r="B193" s="4" t="s">
        <v>707</v>
      </c>
      <c r="C193" s="4" t="s">
        <v>1040</v>
      </c>
      <c r="D193" s="4" t="s">
        <v>13</v>
      </c>
      <c r="E193" s="5">
        <v>173.25</v>
      </c>
      <c r="F193" s="4"/>
    </row>
    <row r="194" spans="1:6" x14ac:dyDescent="0.25">
      <c r="A194" s="11" t="s">
        <v>1030</v>
      </c>
      <c r="B194" s="11" t="s">
        <v>1043</v>
      </c>
      <c r="C194" s="11" t="s">
        <v>1044</v>
      </c>
      <c r="D194" s="11" t="s">
        <v>7</v>
      </c>
      <c r="E194" s="86">
        <v>302.5</v>
      </c>
      <c r="F194" s="11"/>
    </row>
    <row r="195" spans="1:6" x14ac:dyDescent="0.25">
      <c r="A195" s="4" t="s">
        <v>1030</v>
      </c>
      <c r="B195" s="4" t="s">
        <v>1043</v>
      </c>
      <c r="C195" s="4" t="s">
        <v>1044</v>
      </c>
      <c r="D195" s="4" t="s">
        <v>9</v>
      </c>
      <c r="E195" s="5">
        <v>280.5</v>
      </c>
      <c r="F195" s="4"/>
    </row>
    <row r="196" spans="1:6" ht="15.75" thickBot="1" x14ac:dyDescent="0.3">
      <c r="A196" s="12" t="s">
        <v>1030</v>
      </c>
      <c r="B196" s="12" t="s">
        <v>1043</v>
      </c>
      <c r="C196" s="12" t="s">
        <v>1044</v>
      </c>
      <c r="D196" s="12" t="s">
        <v>10</v>
      </c>
      <c r="E196" s="87">
        <v>214.5</v>
      </c>
      <c r="F196" s="12"/>
    </row>
    <row r="197" spans="1:6" ht="15.75" thickTop="1" x14ac:dyDescent="0.25">
      <c r="A197" s="65" t="s">
        <v>1095</v>
      </c>
      <c r="B197" s="65" t="s">
        <v>1096</v>
      </c>
      <c r="C197" s="65" t="s">
        <v>536</v>
      </c>
      <c r="D197" s="65" t="s">
        <v>18</v>
      </c>
      <c r="E197" s="66">
        <v>198</v>
      </c>
      <c r="F197" s="65"/>
    </row>
    <row r="198" spans="1:6" x14ac:dyDescent="0.25">
      <c r="A198" s="11" t="s">
        <v>1095</v>
      </c>
      <c r="B198" s="11" t="s">
        <v>1096</v>
      </c>
      <c r="C198" s="11" t="s">
        <v>1097</v>
      </c>
      <c r="D198" s="11" t="s">
        <v>10</v>
      </c>
      <c r="E198" s="86">
        <v>198</v>
      </c>
      <c r="F198" s="11"/>
    </row>
    <row r="199" spans="1:6" x14ac:dyDescent="0.25">
      <c r="A199" s="4" t="s">
        <v>1095</v>
      </c>
      <c r="B199" s="4" t="s">
        <v>1096</v>
      </c>
      <c r="C199" s="4" t="s">
        <v>1098</v>
      </c>
      <c r="D199" s="4" t="s">
        <v>10</v>
      </c>
      <c r="E199" s="5">
        <v>181.5</v>
      </c>
      <c r="F199" s="4"/>
    </row>
    <row r="200" spans="1:6" x14ac:dyDescent="0.25">
      <c r="A200" s="11" t="s">
        <v>1095</v>
      </c>
      <c r="B200" s="11" t="s">
        <v>1096</v>
      </c>
      <c r="C200" s="11" t="s">
        <v>1099</v>
      </c>
      <c r="D200" s="11" t="s">
        <v>25</v>
      </c>
      <c r="E200" s="86">
        <v>187</v>
      </c>
      <c r="F200" s="11"/>
    </row>
    <row r="201" spans="1:6" x14ac:dyDescent="0.25">
      <c r="A201" s="4" t="s">
        <v>1095</v>
      </c>
      <c r="B201" s="4" t="s">
        <v>1096</v>
      </c>
      <c r="C201" s="4" t="s">
        <v>1100</v>
      </c>
      <c r="D201" s="4" t="s">
        <v>25</v>
      </c>
      <c r="E201" s="5">
        <v>170.5</v>
      </c>
      <c r="F201" s="4"/>
    </row>
    <row r="202" spans="1:6" x14ac:dyDescent="0.25">
      <c r="A202" s="11" t="s">
        <v>1095</v>
      </c>
      <c r="B202" s="11" t="s">
        <v>1096</v>
      </c>
      <c r="C202" s="11" t="s">
        <v>985</v>
      </c>
      <c r="D202" s="11" t="s">
        <v>13</v>
      </c>
      <c r="E202" s="86">
        <v>77</v>
      </c>
      <c r="F202" s="11"/>
    </row>
    <row r="203" spans="1:6" x14ac:dyDescent="0.25">
      <c r="A203" s="4" t="s">
        <v>1095</v>
      </c>
      <c r="B203" s="4" t="s">
        <v>1096</v>
      </c>
      <c r="C203" s="4" t="s">
        <v>1101</v>
      </c>
      <c r="D203" s="4" t="s">
        <v>25</v>
      </c>
      <c r="E203" s="5">
        <v>187</v>
      </c>
      <c r="F203" s="4"/>
    </row>
    <row r="204" spans="1:6" x14ac:dyDescent="0.25">
      <c r="A204" s="11" t="s">
        <v>1095</v>
      </c>
      <c r="B204" s="11" t="s">
        <v>1096</v>
      </c>
      <c r="C204" s="11" t="s">
        <v>237</v>
      </c>
      <c r="D204" s="11" t="s">
        <v>34</v>
      </c>
      <c r="E204" s="86">
        <v>165</v>
      </c>
      <c r="F204" s="11"/>
    </row>
    <row r="205" spans="1:6" x14ac:dyDescent="0.25">
      <c r="A205" s="4" t="s">
        <v>1095</v>
      </c>
      <c r="B205" s="4" t="s">
        <v>1096</v>
      </c>
      <c r="C205" s="4" t="s">
        <v>1102</v>
      </c>
      <c r="D205" s="4" t="s">
        <v>25</v>
      </c>
      <c r="E205" s="5">
        <v>165</v>
      </c>
      <c r="F205" s="4"/>
    </row>
    <row r="206" spans="1:6" x14ac:dyDescent="0.25">
      <c r="A206" s="11" t="s">
        <v>1095</v>
      </c>
      <c r="B206" s="11" t="s">
        <v>1096</v>
      </c>
      <c r="C206" s="11" t="s">
        <v>1103</v>
      </c>
      <c r="D206" s="11" t="s">
        <v>25</v>
      </c>
      <c r="E206" s="86">
        <v>220</v>
      </c>
      <c r="F206" s="11"/>
    </row>
    <row r="207" spans="1:6" ht="15.75" thickBot="1" x14ac:dyDescent="0.3">
      <c r="A207" s="63" t="s">
        <v>1095</v>
      </c>
      <c r="B207" s="63" t="s">
        <v>1096</v>
      </c>
      <c r="C207" s="63" t="s">
        <v>1104</v>
      </c>
      <c r="D207" s="63" t="s">
        <v>25</v>
      </c>
      <c r="E207" s="64"/>
      <c r="F207" s="63" t="s">
        <v>1105</v>
      </c>
    </row>
    <row r="208" spans="1:6" ht="15.75" thickTop="1" x14ac:dyDescent="0.25"/>
  </sheetData>
  <autoFilter ref="A2:F207" xr:uid="{50A1A8B3-B0DC-4ADF-852E-BB0F4A69DC70}">
    <sortState xmlns:xlrd2="http://schemas.microsoft.com/office/spreadsheetml/2017/richdata2" ref="A3:F207">
      <sortCondition ref="A2:A207"/>
    </sortState>
  </autoFilter>
  <mergeCells count="1">
    <mergeCell ref="B1:F1"/>
  </mergeCells>
  <dataValidations count="1">
    <dataValidation type="list" allowBlank="1" showInputMessage="1" showErrorMessage="1" prompt="Please select from the dropdown list." sqref="D3:D5 D7:D207" xr:uid="{24BFABB0-A2B7-4178-ABF0-F58059138178}">
      <formula1>"Partner, Director, Senior Manager, Associate Director, Principal, Associate, Senior, Scientist, Specialist, Technician, Draftsperson, Graduate"</formula1>
    </dataValidation>
  </dataValidations>
  <hyperlinks>
    <hyperlink ref="A1" location="Summary!A1" display="Link to SUMMARY Worksheet" xr:uid="{317EDEEB-8743-43E9-8515-44D747E9034D}"/>
  </hyperlinks>
  <pageMargins left="0.7" right="0.7" top="0.75" bottom="0.75" header="0.3" footer="0.3"/>
  <headerFooter>
    <oddHeader>&amp;C&amp;"Calibri"&amp;12&amp;KFF0000 OFFICIAL&amp;1#_x000D_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2945-6F83-40CA-997A-A22F0BC7A2A1}">
  <sheetPr>
    <tabColor theme="9" tint="-0.249977111117893"/>
  </sheetPr>
  <dimension ref="A1:M28"/>
  <sheetViews>
    <sheetView showGridLines="0" workbookViewId="0">
      <selection activeCell="A2" sqref="A2"/>
    </sheetView>
  </sheetViews>
  <sheetFormatPr defaultRowHeight="15" x14ac:dyDescent="0.25"/>
  <cols>
    <col min="1" max="1" width="43.85546875" customWidth="1"/>
    <col min="2" max="13" width="15.28515625" customWidth="1"/>
    <col min="14" max="14" width="11.28515625" bestFit="1" customWidth="1"/>
  </cols>
  <sheetData>
    <row r="1" spans="1:13" ht="25.5" x14ac:dyDescent="0.5">
      <c r="A1" s="39" t="s">
        <v>195</v>
      </c>
      <c r="B1" s="178" t="s">
        <v>1234</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839</v>
      </c>
      <c r="B4" s="71"/>
      <c r="C4" s="72">
        <v>339.625</v>
      </c>
      <c r="D4" s="72">
        <v>370.97500000000002</v>
      </c>
      <c r="E4" s="72">
        <v>161.97499999999999</v>
      </c>
      <c r="F4" s="72">
        <v>156.75</v>
      </c>
      <c r="G4" s="72">
        <v>470.25</v>
      </c>
      <c r="H4" s="72">
        <v>266.47500000000002</v>
      </c>
      <c r="I4" s="72"/>
      <c r="J4" s="72">
        <v>219.45</v>
      </c>
      <c r="K4" s="72"/>
      <c r="L4" s="72">
        <v>256.02499999999998</v>
      </c>
      <c r="M4" s="72">
        <v>203.77500000000001</v>
      </c>
    </row>
    <row r="5" spans="1:13" ht="16.5" x14ac:dyDescent="0.3">
      <c r="A5" s="84" t="s">
        <v>467</v>
      </c>
      <c r="B5" s="73"/>
      <c r="C5" s="46">
        <v>330</v>
      </c>
      <c r="D5" s="46">
        <v>380</v>
      </c>
      <c r="E5" s="46"/>
      <c r="F5" s="46">
        <v>120</v>
      </c>
      <c r="G5" s="46"/>
      <c r="H5" s="46">
        <v>280</v>
      </c>
      <c r="I5" s="46"/>
      <c r="J5" s="46">
        <v>225</v>
      </c>
      <c r="K5" s="46"/>
      <c r="L5" s="46"/>
      <c r="M5" s="46"/>
    </row>
    <row r="6" spans="1:13" ht="16.5" x14ac:dyDescent="0.3">
      <c r="A6" s="70" t="s">
        <v>44</v>
      </c>
      <c r="B6" s="73">
        <v>340</v>
      </c>
      <c r="C6" s="46">
        <v>375</v>
      </c>
      <c r="D6" s="46">
        <v>420</v>
      </c>
      <c r="E6" s="46">
        <v>200</v>
      </c>
      <c r="F6" s="46">
        <v>180</v>
      </c>
      <c r="G6" s="46">
        <v>420</v>
      </c>
      <c r="H6" s="46">
        <v>340</v>
      </c>
      <c r="I6" s="46">
        <v>290</v>
      </c>
      <c r="J6" s="46">
        <v>290</v>
      </c>
      <c r="K6" s="46">
        <v>375</v>
      </c>
      <c r="L6" s="46">
        <v>230</v>
      </c>
      <c r="M6" s="46">
        <v>250</v>
      </c>
    </row>
    <row r="7" spans="1:13" ht="16.5" x14ac:dyDescent="0.3">
      <c r="A7" s="84" t="s">
        <v>61</v>
      </c>
      <c r="B7" s="73">
        <v>341</v>
      </c>
      <c r="C7" s="46"/>
      <c r="D7" s="46">
        <v>407</v>
      </c>
      <c r="E7" s="46"/>
      <c r="F7" s="46">
        <v>187</v>
      </c>
      <c r="G7" s="46"/>
      <c r="H7" s="46">
        <v>385</v>
      </c>
      <c r="I7" s="46"/>
      <c r="J7" s="46">
        <v>264</v>
      </c>
      <c r="K7" s="46"/>
      <c r="L7" s="46">
        <v>308</v>
      </c>
      <c r="M7" s="46">
        <v>231</v>
      </c>
    </row>
    <row r="8" spans="1:13" ht="16.5" x14ac:dyDescent="0.3">
      <c r="A8" s="70" t="s">
        <v>1116</v>
      </c>
      <c r="B8" s="73">
        <v>280</v>
      </c>
      <c r="C8" s="46"/>
      <c r="D8" s="46">
        <v>360</v>
      </c>
      <c r="E8" s="46">
        <v>150</v>
      </c>
      <c r="F8" s="46">
        <v>155</v>
      </c>
      <c r="G8" s="46"/>
      <c r="H8" s="46">
        <v>310</v>
      </c>
      <c r="I8" s="46">
        <v>200</v>
      </c>
      <c r="J8" s="46">
        <v>220</v>
      </c>
      <c r="K8" s="46"/>
      <c r="L8" s="46">
        <v>180</v>
      </c>
      <c r="M8" s="46">
        <v>160</v>
      </c>
    </row>
    <row r="9" spans="1:13" ht="16.5" x14ac:dyDescent="0.3">
      <c r="A9" s="84" t="s">
        <v>1150</v>
      </c>
      <c r="B9" s="73"/>
      <c r="C9" s="46"/>
      <c r="D9" s="46"/>
      <c r="E9" s="46"/>
      <c r="F9" s="46"/>
      <c r="G9" s="46"/>
      <c r="H9" s="46">
        <v>420</v>
      </c>
      <c r="I9" s="46">
        <v>210</v>
      </c>
      <c r="J9" s="46"/>
      <c r="K9" s="46">
        <v>350</v>
      </c>
      <c r="L9" s="46"/>
      <c r="M9" s="46"/>
    </row>
    <row r="10" spans="1:13" ht="16.5" x14ac:dyDescent="0.3">
      <c r="A10" s="70" t="s">
        <v>353</v>
      </c>
      <c r="B10" s="73"/>
      <c r="C10" s="46"/>
      <c r="D10" s="46"/>
      <c r="E10" s="46"/>
      <c r="F10" s="46">
        <v>132</v>
      </c>
      <c r="G10" s="46"/>
      <c r="H10" s="46">
        <v>352</v>
      </c>
      <c r="I10" s="46">
        <v>220</v>
      </c>
      <c r="J10" s="46">
        <v>286</v>
      </c>
      <c r="K10" s="46">
        <v>330</v>
      </c>
      <c r="L10" s="46">
        <v>132</v>
      </c>
      <c r="M10" s="46"/>
    </row>
    <row r="11" spans="1:13" ht="16.5" x14ac:dyDescent="0.3">
      <c r="A11" s="84" t="s">
        <v>364</v>
      </c>
      <c r="B11" s="73"/>
      <c r="C11" s="46"/>
      <c r="D11" s="46">
        <v>233</v>
      </c>
      <c r="E11" s="46"/>
      <c r="F11" s="46">
        <v>120</v>
      </c>
      <c r="G11" s="46">
        <v>260</v>
      </c>
      <c r="H11" s="46"/>
      <c r="I11" s="46"/>
      <c r="J11" s="46"/>
      <c r="K11" s="46"/>
      <c r="L11" s="46">
        <v>233</v>
      </c>
      <c r="M11" s="46"/>
    </row>
    <row r="12" spans="1:13" ht="16.5" x14ac:dyDescent="0.3">
      <c r="A12" s="70" t="s">
        <v>1219</v>
      </c>
      <c r="B12" s="73"/>
      <c r="C12" s="46"/>
      <c r="D12" s="46"/>
      <c r="E12" s="46"/>
      <c r="F12" s="46"/>
      <c r="G12" s="46"/>
      <c r="H12" s="46">
        <v>240</v>
      </c>
      <c r="I12" s="46"/>
      <c r="J12" s="46">
        <v>190</v>
      </c>
      <c r="K12" s="46"/>
      <c r="L12" s="46"/>
      <c r="M12" s="46"/>
    </row>
    <row r="13" spans="1:13" ht="16.5" x14ac:dyDescent="0.3">
      <c r="A13" s="84" t="s">
        <v>62</v>
      </c>
      <c r="B13" s="73">
        <v>304.70000000000005</v>
      </c>
      <c r="C13" s="46">
        <v>403.70000000000005</v>
      </c>
      <c r="D13" s="46">
        <v>498.30000000000007</v>
      </c>
      <c r="E13" s="46"/>
      <c r="F13" s="46">
        <v>168.3</v>
      </c>
      <c r="G13" s="46">
        <v>519.20000000000005</v>
      </c>
      <c r="H13" s="46">
        <v>339.90000000000003</v>
      </c>
      <c r="I13" s="46">
        <v>227.70000000000002</v>
      </c>
      <c r="J13" s="46">
        <v>261.8</v>
      </c>
      <c r="K13" s="46">
        <v>471.90000000000003</v>
      </c>
      <c r="L13" s="46">
        <v>193.60000000000002</v>
      </c>
      <c r="M13" s="46"/>
    </row>
    <row r="14" spans="1:13" ht="16.5" x14ac:dyDescent="0.3">
      <c r="A14" s="70" t="s">
        <v>1229</v>
      </c>
      <c r="B14" s="73"/>
      <c r="C14" s="46">
        <v>330</v>
      </c>
      <c r="D14" s="46">
        <v>385</v>
      </c>
      <c r="E14" s="46"/>
      <c r="F14" s="46">
        <v>132</v>
      </c>
      <c r="G14" s="46"/>
      <c r="H14" s="46">
        <v>275</v>
      </c>
      <c r="I14" s="46">
        <v>176</v>
      </c>
      <c r="J14" s="46">
        <v>198</v>
      </c>
      <c r="K14" s="46"/>
      <c r="L14" s="46"/>
      <c r="M14" s="46"/>
    </row>
    <row r="15" spans="1:13" ht="16.5" x14ac:dyDescent="0.3">
      <c r="A15" s="84" t="s">
        <v>1144</v>
      </c>
      <c r="B15" s="73"/>
      <c r="C15" s="46"/>
      <c r="D15" s="46">
        <v>330</v>
      </c>
      <c r="E15" s="46">
        <v>209</v>
      </c>
      <c r="F15" s="46">
        <v>159.5</v>
      </c>
      <c r="G15" s="46"/>
      <c r="H15" s="46">
        <v>258.5</v>
      </c>
      <c r="I15" s="46">
        <v>181.5</v>
      </c>
      <c r="J15" s="46">
        <v>220</v>
      </c>
      <c r="K15" s="46">
        <v>275</v>
      </c>
      <c r="L15" s="46">
        <v>220</v>
      </c>
      <c r="M15" s="46">
        <v>148.5</v>
      </c>
    </row>
    <row r="16" spans="1:13" ht="16.5" x14ac:dyDescent="0.3">
      <c r="A16" s="70" t="s">
        <v>68</v>
      </c>
      <c r="B16" s="73">
        <v>286</v>
      </c>
      <c r="C16" s="46">
        <v>341</v>
      </c>
      <c r="D16" s="46">
        <v>396</v>
      </c>
      <c r="E16" s="46">
        <v>165</v>
      </c>
      <c r="F16" s="46">
        <v>132</v>
      </c>
      <c r="G16" s="46"/>
      <c r="H16" s="46">
        <v>319</v>
      </c>
      <c r="I16" s="46">
        <v>187</v>
      </c>
      <c r="J16" s="46">
        <v>242</v>
      </c>
      <c r="K16" s="46">
        <v>374</v>
      </c>
      <c r="L16" s="46">
        <v>264</v>
      </c>
      <c r="M16" s="46">
        <v>209</v>
      </c>
    </row>
    <row r="17" spans="1:13" ht="16.5" x14ac:dyDescent="0.3">
      <c r="A17" s="84" t="s">
        <v>1115</v>
      </c>
      <c r="B17" s="73">
        <v>257</v>
      </c>
      <c r="C17" s="46"/>
      <c r="D17" s="46"/>
      <c r="E17" s="46">
        <v>173</v>
      </c>
      <c r="F17" s="46"/>
      <c r="G17" s="46"/>
      <c r="H17" s="46">
        <v>327</v>
      </c>
      <c r="I17" s="46">
        <v>193</v>
      </c>
      <c r="J17" s="46">
        <v>223</v>
      </c>
      <c r="K17" s="46">
        <v>381</v>
      </c>
      <c r="L17" s="46">
        <v>178</v>
      </c>
      <c r="M17" s="46">
        <v>168</v>
      </c>
    </row>
    <row r="18" spans="1:13" ht="16.5" x14ac:dyDescent="0.3">
      <c r="A18" s="70" t="s">
        <v>1161</v>
      </c>
      <c r="B18" s="73">
        <v>347</v>
      </c>
      <c r="C18" s="46"/>
      <c r="D18" s="46"/>
      <c r="E18" s="46">
        <v>193</v>
      </c>
      <c r="F18" s="46">
        <v>165</v>
      </c>
      <c r="G18" s="46"/>
      <c r="H18" s="46">
        <v>391</v>
      </c>
      <c r="I18" s="46">
        <v>231</v>
      </c>
      <c r="J18" s="46">
        <v>292</v>
      </c>
      <c r="K18" s="46">
        <v>446</v>
      </c>
      <c r="L18" s="46"/>
      <c r="M18" s="46">
        <v>193</v>
      </c>
    </row>
    <row r="19" spans="1:13" ht="17.25" thickBot="1" x14ac:dyDescent="0.35">
      <c r="A19" s="89" t="s">
        <v>257</v>
      </c>
      <c r="B19" s="75">
        <v>270</v>
      </c>
      <c r="C19" s="52">
        <v>310</v>
      </c>
      <c r="D19" s="52">
        <v>495</v>
      </c>
      <c r="E19" s="52"/>
      <c r="F19" s="52">
        <v>150</v>
      </c>
      <c r="G19" s="52"/>
      <c r="H19" s="52"/>
      <c r="I19" s="52">
        <v>200</v>
      </c>
      <c r="J19" s="52">
        <v>230</v>
      </c>
      <c r="K19" s="52">
        <v>410</v>
      </c>
      <c r="L19" s="52"/>
      <c r="M19" s="52"/>
    </row>
    <row r="20" spans="1:13" ht="15.75" thickTop="1" x14ac:dyDescent="0.25"/>
    <row r="21" spans="1:13" x14ac:dyDescent="0.25">
      <c r="A21" s="61" t="s">
        <v>187</v>
      </c>
      <c r="B21" s="54">
        <f>AVERAGE(B4:B19)</f>
        <v>303.21249999999998</v>
      </c>
      <c r="C21" s="54">
        <f t="shared" ref="C21:M21" si="0">AVERAGE(C4:C19)</f>
        <v>347.04642857142852</v>
      </c>
      <c r="D21" s="54">
        <f t="shared" si="0"/>
        <v>388.6613636363636</v>
      </c>
      <c r="E21" s="54">
        <f t="shared" si="0"/>
        <v>178.85357142857143</v>
      </c>
      <c r="F21" s="54">
        <f t="shared" si="0"/>
        <v>150.58076923076922</v>
      </c>
      <c r="G21" s="54">
        <f t="shared" si="0"/>
        <v>417.36250000000001</v>
      </c>
      <c r="H21" s="54">
        <f t="shared" si="0"/>
        <v>321.70535714285717</v>
      </c>
      <c r="I21" s="54">
        <f t="shared" si="0"/>
        <v>210.56363636363633</v>
      </c>
      <c r="J21" s="54">
        <f t="shared" si="0"/>
        <v>240.08928571428572</v>
      </c>
      <c r="K21" s="54">
        <f t="shared" si="0"/>
        <v>379.21111111111111</v>
      </c>
      <c r="L21" s="54">
        <f t="shared" si="0"/>
        <v>219.46250000000001</v>
      </c>
      <c r="M21" s="54">
        <f t="shared" si="0"/>
        <v>195.40937500000001</v>
      </c>
    </row>
    <row r="22" spans="1:13" x14ac:dyDescent="0.25">
      <c r="A22" s="61" t="s">
        <v>188</v>
      </c>
      <c r="B22" s="54">
        <f>STDEV(B4:B19)</f>
        <v>35.404859936778195</v>
      </c>
      <c r="C22" s="54">
        <f t="shared" ref="C22:M22" si="1">STDEV(C4:C19)</f>
        <v>31.718200704837937</v>
      </c>
      <c r="D22" s="54">
        <f t="shared" si="1"/>
        <v>73.208694295517844</v>
      </c>
      <c r="E22" s="54">
        <f t="shared" si="1"/>
        <v>21.983708118037228</v>
      </c>
      <c r="F22" s="54">
        <f t="shared" si="1"/>
        <v>21.903800454692213</v>
      </c>
      <c r="G22" s="54">
        <f t="shared" si="1"/>
        <v>112.45425273564962</v>
      </c>
      <c r="H22" s="54">
        <f t="shared" si="1"/>
        <v>53.971124917520797</v>
      </c>
      <c r="I22" s="54">
        <f t="shared" si="1"/>
        <v>31.99538318968149</v>
      </c>
      <c r="J22" s="54">
        <f t="shared" si="1"/>
        <v>33.36906777340257</v>
      </c>
      <c r="K22" s="54">
        <f t="shared" si="1"/>
        <v>59.353821369066956</v>
      </c>
      <c r="L22" s="54">
        <f t="shared" si="1"/>
        <v>50.606182716805151</v>
      </c>
      <c r="M22" s="54">
        <f t="shared" si="1"/>
        <v>35.280326208961057</v>
      </c>
    </row>
    <row r="23" spans="1:13" x14ac:dyDescent="0.25">
      <c r="A23" s="61" t="s">
        <v>189</v>
      </c>
      <c r="B23" s="54">
        <f>SUM(B21:B22)</f>
        <v>338.61735993677814</v>
      </c>
      <c r="C23" s="54">
        <f t="shared" ref="C23:M23" si="2">SUM(C21:C22)</f>
        <v>378.76462927626648</v>
      </c>
      <c r="D23" s="54">
        <f t="shared" si="2"/>
        <v>461.87005793188143</v>
      </c>
      <c r="E23" s="54">
        <f t="shared" si="2"/>
        <v>200.83727954660867</v>
      </c>
      <c r="F23" s="54">
        <f t="shared" si="2"/>
        <v>172.48456968546142</v>
      </c>
      <c r="G23" s="54">
        <f t="shared" si="2"/>
        <v>529.81675273564963</v>
      </c>
      <c r="H23" s="54">
        <f t="shared" si="2"/>
        <v>375.67648206037796</v>
      </c>
      <c r="I23" s="54">
        <f t="shared" si="2"/>
        <v>242.55901955331782</v>
      </c>
      <c r="J23" s="54">
        <f t="shared" si="2"/>
        <v>273.45835348768827</v>
      </c>
      <c r="K23" s="54">
        <f t="shared" si="2"/>
        <v>438.56493248017807</v>
      </c>
      <c r="L23" s="54">
        <f t="shared" si="2"/>
        <v>270.06868271680514</v>
      </c>
      <c r="M23" s="54">
        <f t="shared" si="2"/>
        <v>230.68970120896108</v>
      </c>
    </row>
    <row r="25" spans="1:13" x14ac:dyDescent="0.25">
      <c r="A25" s="85" t="s">
        <v>196</v>
      </c>
    </row>
    <row r="26" spans="1:13" x14ac:dyDescent="0.25">
      <c r="A26" s="56" t="s">
        <v>194</v>
      </c>
    </row>
    <row r="27" spans="1:13" x14ac:dyDescent="0.25">
      <c r="A27" s="57" t="s">
        <v>192</v>
      </c>
      <c r="B27" s="58" t="s">
        <v>193</v>
      </c>
    </row>
    <row r="28" spans="1:13" x14ac:dyDescent="0.25">
      <c r="A28" s="59" t="s">
        <v>190</v>
      </c>
      <c r="B28" s="60" t="s">
        <v>191</v>
      </c>
    </row>
  </sheetData>
  <mergeCells count="1">
    <mergeCell ref="B1:M1"/>
  </mergeCells>
  <conditionalFormatting pivot="1" sqref="B4:M19">
    <cfRule type="cellIs" dxfId="35" priority="4" operator="greaterThan">
      <formula>B$23</formula>
    </cfRule>
  </conditionalFormatting>
  <conditionalFormatting pivot="1" sqref="B4:M19">
    <cfRule type="cellIs" dxfId="34" priority="3" operator="between">
      <formula>B$21</formula>
      <formula>B$23</formula>
    </cfRule>
  </conditionalFormatting>
  <conditionalFormatting pivot="1" sqref="B4:M19">
    <cfRule type="cellIs" dxfId="33" priority="2" operator="lessThan">
      <formula>B$21</formula>
    </cfRule>
  </conditionalFormatting>
  <conditionalFormatting pivot="1" sqref="B4:M19">
    <cfRule type="containsBlanks" dxfId="32" priority="1">
      <formula>LEN(TRIM(B4))=0</formula>
    </cfRule>
  </conditionalFormatting>
  <hyperlinks>
    <hyperlink ref="A1" location="Summary!A1" display="Link to SUMMARY Worksheet" xr:uid="{93DBED08-8C7F-4A00-B7A0-B7E4B0095703}"/>
  </hyperlinks>
  <pageMargins left="0.7" right="0.7" top="0.75" bottom="0.75" header="0.3" footer="0.3"/>
  <headerFooter>
    <oddHeader>&amp;C&amp;"Calibri"&amp;12&amp;KFF0000 OFFICIAL&amp;1#_x000D_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8982-8A18-41AC-AAFE-2F6B9D7F3971}">
  <sheetPr>
    <tabColor theme="2" tint="-9.9978637043366805E-2"/>
  </sheetPr>
  <dimension ref="A1:F20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1108</v>
      </c>
      <c r="C1" s="180"/>
      <c r="D1" s="180"/>
      <c r="E1" s="180"/>
      <c r="F1" s="180"/>
    </row>
    <row r="2" spans="1:6" ht="30.75" thickTop="1" x14ac:dyDescent="0.25">
      <c r="A2" s="96" t="s">
        <v>112</v>
      </c>
      <c r="B2" s="97" t="s">
        <v>0</v>
      </c>
      <c r="C2" s="96" t="s">
        <v>1</v>
      </c>
      <c r="D2" s="96" t="s">
        <v>2</v>
      </c>
      <c r="E2" s="97" t="s">
        <v>3</v>
      </c>
      <c r="F2" s="98" t="s">
        <v>4</v>
      </c>
    </row>
    <row r="3" spans="1:6" x14ac:dyDescent="0.25">
      <c r="A3" s="4" t="s">
        <v>839</v>
      </c>
      <c r="B3" s="4" t="s">
        <v>5</v>
      </c>
      <c r="C3" s="4" t="s">
        <v>133</v>
      </c>
      <c r="D3" s="4" t="s">
        <v>40</v>
      </c>
      <c r="E3" s="5">
        <v>470.25</v>
      </c>
      <c r="F3" s="4" t="s">
        <v>94</v>
      </c>
    </row>
    <row r="4" spans="1:6" x14ac:dyDescent="0.25">
      <c r="A4" s="11" t="s">
        <v>839</v>
      </c>
      <c r="B4" s="11" t="s">
        <v>5</v>
      </c>
      <c r="C4" s="11" t="s">
        <v>133</v>
      </c>
      <c r="D4" s="11" t="s">
        <v>18</v>
      </c>
      <c r="E4" s="86">
        <v>370.97500000000002</v>
      </c>
      <c r="F4" s="11" t="s">
        <v>95</v>
      </c>
    </row>
    <row r="5" spans="1:6" x14ac:dyDescent="0.25">
      <c r="A5" s="4" t="s">
        <v>839</v>
      </c>
      <c r="B5" s="4" t="s">
        <v>5</v>
      </c>
      <c r="C5" s="4" t="s">
        <v>133</v>
      </c>
      <c r="D5" s="4" t="s">
        <v>21</v>
      </c>
      <c r="E5" s="5">
        <v>339.625</v>
      </c>
      <c r="F5" s="4" t="s">
        <v>96</v>
      </c>
    </row>
    <row r="6" spans="1:6" x14ac:dyDescent="0.25">
      <c r="A6" s="11" t="s">
        <v>839</v>
      </c>
      <c r="B6" s="11" t="s">
        <v>5</v>
      </c>
      <c r="C6" s="11" t="s">
        <v>133</v>
      </c>
      <c r="D6" s="11" t="s">
        <v>42</v>
      </c>
      <c r="E6" s="86">
        <v>266.47500000000002</v>
      </c>
      <c r="F6" s="11" t="s">
        <v>97</v>
      </c>
    </row>
    <row r="7" spans="1:6" x14ac:dyDescent="0.25">
      <c r="A7" s="4" t="s">
        <v>839</v>
      </c>
      <c r="B7" s="4" t="s">
        <v>5</v>
      </c>
      <c r="C7" s="4" t="s">
        <v>133</v>
      </c>
      <c r="D7" s="4" t="s">
        <v>10</v>
      </c>
      <c r="E7" s="5">
        <v>219.45</v>
      </c>
      <c r="F7" s="4" t="s">
        <v>1158</v>
      </c>
    </row>
    <row r="8" spans="1:6" ht="28.5" x14ac:dyDescent="0.25">
      <c r="A8" s="11" t="s">
        <v>839</v>
      </c>
      <c r="B8" s="11" t="s">
        <v>5</v>
      </c>
      <c r="C8" s="11" t="s">
        <v>133</v>
      </c>
      <c r="D8" s="11" t="s">
        <v>34</v>
      </c>
      <c r="E8" s="86">
        <v>182.875</v>
      </c>
      <c r="F8" s="11" t="s">
        <v>1159</v>
      </c>
    </row>
    <row r="9" spans="1:6" x14ac:dyDescent="0.25">
      <c r="A9" s="4" t="s">
        <v>839</v>
      </c>
      <c r="B9" s="4" t="s">
        <v>5</v>
      </c>
      <c r="C9" s="4" t="s">
        <v>133</v>
      </c>
      <c r="D9" s="4" t="s">
        <v>12</v>
      </c>
      <c r="E9" s="5">
        <v>156.75</v>
      </c>
      <c r="F9" s="4" t="s">
        <v>1160</v>
      </c>
    </row>
    <row r="10" spans="1:6" ht="28.5" x14ac:dyDescent="0.25">
      <c r="A10" s="11" t="s">
        <v>839</v>
      </c>
      <c r="B10" s="11" t="s">
        <v>5</v>
      </c>
      <c r="C10" s="11" t="s">
        <v>133</v>
      </c>
      <c r="D10" s="11" t="s">
        <v>34</v>
      </c>
      <c r="E10" s="86">
        <v>256.02499999999998</v>
      </c>
      <c r="F10" s="11" t="s">
        <v>101</v>
      </c>
    </row>
    <row r="11" spans="1:6" x14ac:dyDescent="0.25">
      <c r="A11" s="4" t="s">
        <v>839</v>
      </c>
      <c r="B11" s="4" t="s">
        <v>5</v>
      </c>
      <c r="C11" s="4" t="s">
        <v>133</v>
      </c>
      <c r="D11" s="4" t="s">
        <v>13</v>
      </c>
      <c r="E11" s="5">
        <v>203.77500000000001</v>
      </c>
      <c r="F11" s="4" t="s">
        <v>102</v>
      </c>
    </row>
    <row r="12" spans="1:6" ht="15.75" thickBot="1" x14ac:dyDescent="0.3">
      <c r="A12" s="12" t="s">
        <v>839</v>
      </c>
      <c r="B12" s="12" t="s">
        <v>5</v>
      </c>
      <c r="C12" s="12" t="s">
        <v>133</v>
      </c>
      <c r="D12" s="12" t="s">
        <v>43</v>
      </c>
      <c r="E12" s="87">
        <v>161.97499999999999</v>
      </c>
      <c r="F12" s="12" t="s">
        <v>103</v>
      </c>
    </row>
    <row r="13" spans="1:6" ht="29.25" thickTop="1" x14ac:dyDescent="0.25">
      <c r="A13" s="65" t="s">
        <v>467</v>
      </c>
      <c r="B13" s="65" t="s">
        <v>199</v>
      </c>
      <c r="C13" s="65" t="s">
        <v>1224</v>
      </c>
      <c r="D13" s="65" t="s">
        <v>18</v>
      </c>
      <c r="E13" s="66">
        <v>380</v>
      </c>
      <c r="F13" s="65"/>
    </row>
    <row r="14" spans="1:6" x14ac:dyDescent="0.25">
      <c r="A14" s="11" t="s">
        <v>467</v>
      </c>
      <c r="B14" s="11" t="s">
        <v>331</v>
      </c>
      <c r="C14" s="11" t="s">
        <v>1225</v>
      </c>
      <c r="D14" s="11" t="s">
        <v>21</v>
      </c>
      <c r="E14" s="86">
        <v>330</v>
      </c>
      <c r="F14" s="11"/>
    </row>
    <row r="15" spans="1:6" x14ac:dyDescent="0.25">
      <c r="A15" s="4" t="s">
        <v>467</v>
      </c>
      <c r="B15" s="4" t="s">
        <v>199</v>
      </c>
      <c r="C15" s="4" t="s">
        <v>1226</v>
      </c>
      <c r="D15" s="4" t="s">
        <v>42</v>
      </c>
      <c r="E15" s="5">
        <v>280</v>
      </c>
      <c r="F15" s="4"/>
    </row>
    <row r="16" spans="1:6" x14ac:dyDescent="0.25">
      <c r="A16" s="11" t="s">
        <v>467</v>
      </c>
      <c r="B16" s="11" t="s">
        <v>331</v>
      </c>
      <c r="C16" s="11" t="s">
        <v>1227</v>
      </c>
      <c r="D16" s="11" t="s">
        <v>10</v>
      </c>
      <c r="E16" s="86">
        <v>225</v>
      </c>
      <c r="F16" s="11"/>
    </row>
    <row r="17" spans="1:6" ht="29.25" thickBot="1" x14ac:dyDescent="0.3">
      <c r="A17" s="63" t="s">
        <v>467</v>
      </c>
      <c r="B17" s="63" t="s">
        <v>199</v>
      </c>
      <c r="C17" s="63" t="s">
        <v>1228</v>
      </c>
      <c r="D17" s="63" t="s">
        <v>12</v>
      </c>
      <c r="E17" s="64">
        <v>120</v>
      </c>
      <c r="F17" s="63"/>
    </row>
    <row r="18" spans="1:6" ht="100.5" thickTop="1" x14ac:dyDescent="0.25">
      <c r="A18" s="10" t="s">
        <v>44</v>
      </c>
      <c r="B18" s="10" t="s">
        <v>38</v>
      </c>
      <c r="C18" s="10" t="s">
        <v>1218</v>
      </c>
      <c r="D18" s="10" t="s">
        <v>40</v>
      </c>
      <c r="E18" s="88">
        <v>420</v>
      </c>
      <c r="F18" s="10" t="s">
        <v>213</v>
      </c>
    </row>
    <row r="19" spans="1:6" ht="99.75" x14ac:dyDescent="0.25">
      <c r="A19" s="4" t="s">
        <v>44</v>
      </c>
      <c r="B19" s="4" t="s">
        <v>38</v>
      </c>
      <c r="C19" s="4" t="s">
        <v>1218</v>
      </c>
      <c r="D19" s="4" t="s">
        <v>18</v>
      </c>
      <c r="E19" s="5">
        <v>420</v>
      </c>
      <c r="F19" s="4" t="s">
        <v>213</v>
      </c>
    </row>
    <row r="20" spans="1:6" ht="99.75" x14ac:dyDescent="0.25">
      <c r="A20" s="11" t="s">
        <v>44</v>
      </c>
      <c r="B20" s="11" t="s">
        <v>38</v>
      </c>
      <c r="C20" s="11" t="s">
        <v>1218</v>
      </c>
      <c r="D20" s="11" t="s">
        <v>7</v>
      </c>
      <c r="E20" s="86">
        <v>375</v>
      </c>
      <c r="F20" s="11" t="s">
        <v>213</v>
      </c>
    </row>
    <row r="21" spans="1:6" ht="99.75" x14ac:dyDescent="0.25">
      <c r="A21" s="4" t="s">
        <v>44</v>
      </c>
      <c r="B21" s="4" t="s">
        <v>38</v>
      </c>
      <c r="C21" s="4" t="s">
        <v>1218</v>
      </c>
      <c r="D21" s="4" t="s">
        <v>21</v>
      </c>
      <c r="E21" s="5">
        <v>375</v>
      </c>
      <c r="F21" s="4" t="s">
        <v>213</v>
      </c>
    </row>
    <row r="22" spans="1:6" ht="99.75" x14ac:dyDescent="0.25">
      <c r="A22" s="11" t="s">
        <v>44</v>
      </c>
      <c r="B22" s="11" t="s">
        <v>38</v>
      </c>
      <c r="C22" s="11" t="s">
        <v>1218</v>
      </c>
      <c r="D22" s="11" t="s">
        <v>42</v>
      </c>
      <c r="E22" s="86">
        <v>340</v>
      </c>
      <c r="F22" s="11" t="s">
        <v>213</v>
      </c>
    </row>
    <row r="23" spans="1:6" ht="99.75" x14ac:dyDescent="0.25">
      <c r="A23" s="4" t="s">
        <v>44</v>
      </c>
      <c r="B23" s="4" t="s">
        <v>38</v>
      </c>
      <c r="C23" s="4" t="s">
        <v>1218</v>
      </c>
      <c r="D23" s="4" t="s">
        <v>9</v>
      </c>
      <c r="E23" s="5">
        <v>340</v>
      </c>
      <c r="F23" s="4" t="s">
        <v>213</v>
      </c>
    </row>
    <row r="24" spans="1:6" ht="99.75" x14ac:dyDescent="0.25">
      <c r="A24" s="11" t="s">
        <v>44</v>
      </c>
      <c r="B24" s="11" t="s">
        <v>38</v>
      </c>
      <c r="C24" s="11" t="s">
        <v>1218</v>
      </c>
      <c r="D24" s="11" t="s">
        <v>10</v>
      </c>
      <c r="E24" s="86">
        <v>290</v>
      </c>
      <c r="F24" s="11" t="s">
        <v>213</v>
      </c>
    </row>
    <row r="25" spans="1:6" ht="99.75" x14ac:dyDescent="0.25">
      <c r="A25" s="4" t="s">
        <v>44</v>
      </c>
      <c r="B25" s="4" t="s">
        <v>38</v>
      </c>
      <c r="C25" s="4" t="s">
        <v>1218</v>
      </c>
      <c r="D25" s="4" t="s">
        <v>25</v>
      </c>
      <c r="E25" s="5">
        <v>290</v>
      </c>
      <c r="F25" s="4" t="s">
        <v>213</v>
      </c>
    </row>
    <row r="26" spans="1:6" ht="99.75" x14ac:dyDescent="0.25">
      <c r="A26" s="11" t="s">
        <v>44</v>
      </c>
      <c r="B26" s="11" t="s">
        <v>38</v>
      </c>
      <c r="C26" s="11" t="s">
        <v>1218</v>
      </c>
      <c r="D26" s="11" t="s">
        <v>34</v>
      </c>
      <c r="E26" s="86">
        <v>230</v>
      </c>
      <c r="F26" s="11" t="s">
        <v>213</v>
      </c>
    </row>
    <row r="27" spans="1:6" ht="99.75" x14ac:dyDescent="0.25">
      <c r="A27" s="4" t="s">
        <v>44</v>
      </c>
      <c r="B27" s="4" t="s">
        <v>38</v>
      </c>
      <c r="C27" s="4" t="s">
        <v>1218</v>
      </c>
      <c r="D27" s="4" t="s">
        <v>13</v>
      </c>
      <c r="E27" s="5">
        <v>250</v>
      </c>
      <c r="F27" s="4" t="s">
        <v>213</v>
      </c>
    </row>
    <row r="28" spans="1:6" ht="99.75" x14ac:dyDescent="0.25">
      <c r="A28" s="11" t="s">
        <v>44</v>
      </c>
      <c r="B28" s="11" t="s">
        <v>38</v>
      </c>
      <c r="C28" s="11" t="s">
        <v>1218</v>
      </c>
      <c r="D28" s="11" t="s">
        <v>43</v>
      </c>
      <c r="E28" s="86">
        <v>200</v>
      </c>
      <c r="F28" s="11" t="s">
        <v>213</v>
      </c>
    </row>
    <row r="29" spans="1:6" ht="100.5" thickBot="1" x14ac:dyDescent="0.3">
      <c r="A29" s="63" t="s">
        <v>44</v>
      </c>
      <c r="B29" s="63" t="s">
        <v>38</v>
      </c>
      <c r="C29" s="63" t="s">
        <v>1218</v>
      </c>
      <c r="D29" s="63" t="s">
        <v>12</v>
      </c>
      <c r="E29" s="64">
        <v>180</v>
      </c>
      <c r="F29" s="63" t="s">
        <v>213</v>
      </c>
    </row>
    <row r="30" spans="1:6" ht="15.75" thickTop="1" x14ac:dyDescent="0.25">
      <c r="A30" s="10" t="s">
        <v>61</v>
      </c>
      <c r="B30" s="10" t="s">
        <v>53</v>
      </c>
      <c r="C30" s="10" t="s">
        <v>133</v>
      </c>
      <c r="D30" s="10" t="s">
        <v>18</v>
      </c>
      <c r="E30" s="88">
        <v>407</v>
      </c>
      <c r="F30" s="10" t="s">
        <v>18</v>
      </c>
    </row>
    <row r="31" spans="1:6" x14ac:dyDescent="0.25">
      <c r="A31" s="4" t="s">
        <v>61</v>
      </c>
      <c r="B31" s="4" t="s">
        <v>53</v>
      </c>
      <c r="C31" s="4" t="s">
        <v>133</v>
      </c>
      <c r="D31" s="4" t="s">
        <v>42</v>
      </c>
      <c r="E31" s="5">
        <v>385</v>
      </c>
      <c r="F31" s="4" t="s">
        <v>54</v>
      </c>
    </row>
    <row r="32" spans="1:6" x14ac:dyDescent="0.25">
      <c r="A32" s="11" t="s">
        <v>61</v>
      </c>
      <c r="B32" s="11" t="s">
        <v>53</v>
      </c>
      <c r="C32" s="11" t="s">
        <v>133</v>
      </c>
      <c r="D32" s="11" t="s">
        <v>9</v>
      </c>
      <c r="E32" s="86">
        <v>341</v>
      </c>
      <c r="F32" s="11" t="s">
        <v>55</v>
      </c>
    </row>
    <row r="33" spans="1:6" x14ac:dyDescent="0.25">
      <c r="A33" s="4" t="s">
        <v>61</v>
      </c>
      <c r="B33" s="4" t="s">
        <v>53</v>
      </c>
      <c r="C33" s="4" t="s">
        <v>133</v>
      </c>
      <c r="D33" s="4" t="s">
        <v>34</v>
      </c>
      <c r="E33" s="5">
        <v>308</v>
      </c>
      <c r="F33" s="4" t="s">
        <v>56</v>
      </c>
    </row>
    <row r="34" spans="1:6" ht="28.5" x14ac:dyDescent="0.25">
      <c r="A34" s="11" t="s">
        <v>61</v>
      </c>
      <c r="B34" s="11" t="s">
        <v>53</v>
      </c>
      <c r="C34" s="11" t="s">
        <v>133</v>
      </c>
      <c r="D34" s="11" t="s">
        <v>10</v>
      </c>
      <c r="E34" s="86">
        <v>264</v>
      </c>
      <c r="F34" s="11" t="s">
        <v>57</v>
      </c>
    </row>
    <row r="35" spans="1:6" x14ac:dyDescent="0.25">
      <c r="A35" s="4" t="s">
        <v>61</v>
      </c>
      <c r="B35" s="4" t="s">
        <v>53</v>
      </c>
      <c r="C35" s="4" t="s">
        <v>133</v>
      </c>
      <c r="D35" s="4" t="s">
        <v>13</v>
      </c>
      <c r="E35" s="5">
        <v>231</v>
      </c>
      <c r="F35" s="4" t="s">
        <v>58</v>
      </c>
    </row>
    <row r="36" spans="1:6" x14ac:dyDescent="0.25">
      <c r="A36" s="11" t="s">
        <v>61</v>
      </c>
      <c r="B36" s="11" t="s">
        <v>53</v>
      </c>
      <c r="C36" s="11" t="s">
        <v>133</v>
      </c>
      <c r="D36" s="11" t="s">
        <v>13</v>
      </c>
      <c r="E36" s="86">
        <v>198</v>
      </c>
      <c r="F36" s="11" t="s">
        <v>59</v>
      </c>
    </row>
    <row r="37" spans="1:6" ht="15.75" thickBot="1" x14ac:dyDescent="0.3">
      <c r="A37" s="63" t="s">
        <v>61</v>
      </c>
      <c r="B37" s="63" t="s">
        <v>53</v>
      </c>
      <c r="C37" s="63" t="s">
        <v>133</v>
      </c>
      <c r="D37" s="63" t="s">
        <v>12</v>
      </c>
      <c r="E37" s="64">
        <v>187</v>
      </c>
      <c r="F37" s="63" t="s">
        <v>60</v>
      </c>
    </row>
    <row r="38" spans="1:6" ht="29.25" thickTop="1" x14ac:dyDescent="0.25">
      <c r="A38" s="10" t="s">
        <v>1116</v>
      </c>
      <c r="B38" s="10" t="s">
        <v>5</v>
      </c>
      <c r="C38" s="10" t="s">
        <v>1117</v>
      </c>
      <c r="D38" s="10" t="s">
        <v>18</v>
      </c>
      <c r="E38" s="88">
        <v>360</v>
      </c>
      <c r="F38" s="10" t="s">
        <v>1125</v>
      </c>
    </row>
    <row r="39" spans="1:6" ht="28.5" x14ac:dyDescent="0.25">
      <c r="A39" s="4" t="s">
        <v>1116</v>
      </c>
      <c r="B39" s="4" t="s">
        <v>5</v>
      </c>
      <c r="C39" s="4" t="s">
        <v>1117</v>
      </c>
      <c r="D39" s="4" t="s">
        <v>42</v>
      </c>
      <c r="E39" s="5">
        <v>310</v>
      </c>
      <c r="F39" s="4" t="s">
        <v>1126</v>
      </c>
    </row>
    <row r="40" spans="1:6" ht="28.5" x14ac:dyDescent="0.25">
      <c r="A40" s="11" t="s">
        <v>1116</v>
      </c>
      <c r="B40" s="11" t="s">
        <v>5</v>
      </c>
      <c r="C40" s="11" t="s">
        <v>1117</v>
      </c>
      <c r="D40" s="11" t="s">
        <v>9</v>
      </c>
      <c r="E40" s="86">
        <v>280</v>
      </c>
      <c r="F40" s="11" t="s">
        <v>1127</v>
      </c>
    </row>
    <row r="41" spans="1:6" ht="28.5" x14ac:dyDescent="0.25">
      <c r="A41" s="4" t="s">
        <v>1116</v>
      </c>
      <c r="B41" s="4" t="s">
        <v>5</v>
      </c>
      <c r="C41" s="4" t="s">
        <v>1117</v>
      </c>
      <c r="D41" s="4" t="s">
        <v>10</v>
      </c>
      <c r="E41" s="5">
        <v>220</v>
      </c>
      <c r="F41" s="4" t="s">
        <v>1128</v>
      </c>
    </row>
    <row r="42" spans="1:6" ht="28.5" x14ac:dyDescent="0.25">
      <c r="A42" s="11" t="s">
        <v>1116</v>
      </c>
      <c r="B42" s="11" t="s">
        <v>5</v>
      </c>
      <c r="C42" s="11" t="s">
        <v>1117</v>
      </c>
      <c r="D42" s="11" t="s">
        <v>25</v>
      </c>
      <c r="E42" s="86">
        <v>200</v>
      </c>
      <c r="F42" s="11" t="s">
        <v>1129</v>
      </c>
    </row>
    <row r="43" spans="1:6" ht="28.5" x14ac:dyDescent="0.25">
      <c r="A43" s="4" t="s">
        <v>1116</v>
      </c>
      <c r="B43" s="4" t="s">
        <v>5</v>
      </c>
      <c r="C43" s="4" t="s">
        <v>1117</v>
      </c>
      <c r="D43" s="4" t="s">
        <v>34</v>
      </c>
      <c r="E43" s="5">
        <v>180</v>
      </c>
      <c r="F43" s="4" t="s">
        <v>1130</v>
      </c>
    </row>
    <row r="44" spans="1:6" ht="28.5" x14ac:dyDescent="0.25">
      <c r="A44" s="11" t="s">
        <v>1116</v>
      </c>
      <c r="B44" s="11" t="s">
        <v>5</v>
      </c>
      <c r="C44" s="11" t="s">
        <v>1117</v>
      </c>
      <c r="D44" s="11" t="s">
        <v>12</v>
      </c>
      <c r="E44" s="86">
        <v>155</v>
      </c>
      <c r="F44" s="11" t="s">
        <v>1131</v>
      </c>
    </row>
    <row r="45" spans="1:6" ht="28.5" x14ac:dyDescent="0.25">
      <c r="A45" s="4" t="s">
        <v>1116</v>
      </c>
      <c r="B45" s="4" t="s">
        <v>5</v>
      </c>
      <c r="C45" s="4" t="s">
        <v>1117</v>
      </c>
      <c r="D45" s="4" t="s">
        <v>13</v>
      </c>
      <c r="E45" s="5">
        <v>135</v>
      </c>
      <c r="F45" s="4" t="s">
        <v>1132</v>
      </c>
    </row>
    <row r="46" spans="1:6" x14ac:dyDescent="0.25">
      <c r="A46" s="11" t="s">
        <v>1116</v>
      </c>
      <c r="B46" s="11" t="s">
        <v>5</v>
      </c>
      <c r="C46" s="11" t="s">
        <v>1118</v>
      </c>
      <c r="D46" s="11" t="s">
        <v>18</v>
      </c>
      <c r="E46" s="86">
        <v>290</v>
      </c>
      <c r="F46" s="11" t="s">
        <v>1133</v>
      </c>
    </row>
    <row r="47" spans="1:6" ht="28.5" x14ac:dyDescent="0.25">
      <c r="A47" s="4" t="s">
        <v>1116</v>
      </c>
      <c r="B47" s="4" t="s">
        <v>5</v>
      </c>
      <c r="C47" s="4" t="s">
        <v>1119</v>
      </c>
      <c r="D47" s="4" t="s">
        <v>42</v>
      </c>
      <c r="E47" s="5">
        <v>260</v>
      </c>
      <c r="F47" s="4" t="s">
        <v>1134</v>
      </c>
    </row>
    <row r="48" spans="1:6" x14ac:dyDescent="0.25">
      <c r="A48" s="11" t="s">
        <v>1116</v>
      </c>
      <c r="B48" s="11" t="s">
        <v>5</v>
      </c>
      <c r="C48" s="11" t="s">
        <v>1118</v>
      </c>
      <c r="D48" s="11" t="s">
        <v>9</v>
      </c>
      <c r="E48" s="86">
        <v>220</v>
      </c>
      <c r="F48" s="11" t="s">
        <v>1135</v>
      </c>
    </row>
    <row r="49" spans="1:6" x14ac:dyDescent="0.25">
      <c r="A49" s="4" t="s">
        <v>1116</v>
      </c>
      <c r="B49" s="4" t="s">
        <v>5</v>
      </c>
      <c r="C49" s="4" t="s">
        <v>1118</v>
      </c>
      <c r="D49" s="4" t="s">
        <v>10</v>
      </c>
      <c r="E49" s="5">
        <v>200</v>
      </c>
      <c r="F49" s="4" t="s">
        <v>1136</v>
      </c>
    </row>
    <row r="50" spans="1:6" x14ac:dyDescent="0.25">
      <c r="A50" s="11" t="s">
        <v>1116</v>
      </c>
      <c r="B50" s="11" t="s">
        <v>5</v>
      </c>
      <c r="C50" s="11" t="s">
        <v>1118</v>
      </c>
      <c r="D50" s="11" t="s">
        <v>34</v>
      </c>
      <c r="E50" s="86">
        <v>180</v>
      </c>
      <c r="F50" s="11" t="s">
        <v>1137</v>
      </c>
    </row>
    <row r="51" spans="1:6" x14ac:dyDescent="0.25">
      <c r="A51" s="4" t="s">
        <v>1116</v>
      </c>
      <c r="B51" s="4" t="s">
        <v>5</v>
      </c>
      <c r="C51" s="4" t="s">
        <v>1118</v>
      </c>
      <c r="D51" s="4" t="s">
        <v>13</v>
      </c>
      <c r="E51" s="5">
        <v>160</v>
      </c>
      <c r="F51" s="4" t="s">
        <v>1136</v>
      </c>
    </row>
    <row r="52" spans="1:6" x14ac:dyDescent="0.25">
      <c r="A52" s="11" t="s">
        <v>1116</v>
      </c>
      <c r="B52" s="11" t="s">
        <v>5</v>
      </c>
      <c r="C52" s="11" t="s">
        <v>1120</v>
      </c>
      <c r="D52" s="11" t="s">
        <v>42</v>
      </c>
      <c r="E52" s="86">
        <v>250</v>
      </c>
      <c r="F52" s="11" t="s">
        <v>1138</v>
      </c>
    </row>
    <row r="53" spans="1:6" x14ac:dyDescent="0.25">
      <c r="A53" s="4" t="s">
        <v>1116</v>
      </c>
      <c r="B53" s="4" t="s">
        <v>1121</v>
      </c>
      <c r="C53" s="4" t="s">
        <v>1120</v>
      </c>
      <c r="D53" s="4" t="s">
        <v>10</v>
      </c>
      <c r="E53" s="5">
        <v>200</v>
      </c>
      <c r="F53" s="4" t="s">
        <v>1139</v>
      </c>
    </row>
    <row r="54" spans="1:6" x14ac:dyDescent="0.25">
      <c r="A54" s="11" t="s">
        <v>1116</v>
      </c>
      <c r="B54" s="11" t="s">
        <v>5</v>
      </c>
      <c r="C54" s="11" t="s">
        <v>1120</v>
      </c>
      <c r="D54" s="11" t="s">
        <v>25</v>
      </c>
      <c r="E54" s="86">
        <v>180</v>
      </c>
      <c r="F54" s="11" t="s">
        <v>1136</v>
      </c>
    </row>
    <row r="55" spans="1:6" x14ac:dyDescent="0.25">
      <c r="A55" s="4" t="s">
        <v>1116</v>
      </c>
      <c r="B55" s="4" t="s">
        <v>5</v>
      </c>
      <c r="C55" s="4" t="s">
        <v>1120</v>
      </c>
      <c r="D55" s="4" t="s">
        <v>12</v>
      </c>
      <c r="E55" s="5">
        <v>155</v>
      </c>
      <c r="F55" s="4" t="s">
        <v>1136</v>
      </c>
    </row>
    <row r="56" spans="1:6" ht="28.5" x14ac:dyDescent="0.25">
      <c r="A56" s="11" t="s">
        <v>1116</v>
      </c>
      <c r="B56" s="11" t="s">
        <v>1122</v>
      </c>
      <c r="C56" s="11" t="s">
        <v>1123</v>
      </c>
      <c r="D56" s="11" t="s">
        <v>42</v>
      </c>
      <c r="E56" s="86">
        <v>275</v>
      </c>
      <c r="F56" s="11" t="s">
        <v>1140</v>
      </c>
    </row>
    <row r="57" spans="1:6" ht="28.5" x14ac:dyDescent="0.25">
      <c r="A57" s="4" t="s">
        <v>1116</v>
      </c>
      <c r="B57" s="4" t="s">
        <v>5</v>
      </c>
      <c r="C57" s="4" t="s">
        <v>1123</v>
      </c>
      <c r="D57" s="4" t="s">
        <v>9</v>
      </c>
      <c r="E57" s="5">
        <v>250</v>
      </c>
      <c r="F57" s="4" t="s">
        <v>1141</v>
      </c>
    </row>
    <row r="58" spans="1:6" ht="28.5" x14ac:dyDescent="0.25">
      <c r="A58" s="11" t="s">
        <v>1116</v>
      </c>
      <c r="B58" s="11" t="s">
        <v>5</v>
      </c>
      <c r="C58" s="11" t="s">
        <v>1123</v>
      </c>
      <c r="D58" s="11" t="s">
        <v>10</v>
      </c>
      <c r="E58" s="86">
        <v>200</v>
      </c>
      <c r="F58" s="11" t="s">
        <v>1139</v>
      </c>
    </row>
    <row r="59" spans="1:6" ht="28.5" x14ac:dyDescent="0.25">
      <c r="A59" s="4" t="s">
        <v>1116</v>
      </c>
      <c r="B59" s="4" t="s">
        <v>5</v>
      </c>
      <c r="C59" s="4" t="s">
        <v>1123</v>
      </c>
      <c r="D59" s="4" t="s">
        <v>25</v>
      </c>
      <c r="E59" s="5">
        <v>180</v>
      </c>
      <c r="F59" s="4" t="s">
        <v>1142</v>
      </c>
    </row>
    <row r="60" spans="1:6" ht="28.5" x14ac:dyDescent="0.25">
      <c r="A60" s="11" t="s">
        <v>1116</v>
      </c>
      <c r="B60" s="11" t="s">
        <v>5</v>
      </c>
      <c r="C60" s="11" t="s">
        <v>1123</v>
      </c>
      <c r="D60" s="11" t="s">
        <v>34</v>
      </c>
      <c r="E60" s="86">
        <v>165</v>
      </c>
      <c r="F60" s="11" t="s">
        <v>1136</v>
      </c>
    </row>
    <row r="61" spans="1:6" ht="28.5" x14ac:dyDescent="0.25">
      <c r="A61" s="4" t="s">
        <v>1116</v>
      </c>
      <c r="B61" s="4" t="s">
        <v>5</v>
      </c>
      <c r="C61" s="4" t="s">
        <v>1123</v>
      </c>
      <c r="D61" s="4" t="s">
        <v>12</v>
      </c>
      <c r="E61" s="5">
        <v>155</v>
      </c>
      <c r="F61" s="4" t="s">
        <v>1136</v>
      </c>
    </row>
    <row r="62" spans="1:6" ht="15.75" thickBot="1" x14ac:dyDescent="0.3">
      <c r="A62" s="12" t="s">
        <v>1116</v>
      </c>
      <c r="B62" s="12" t="s">
        <v>5</v>
      </c>
      <c r="C62" s="12" t="s">
        <v>1124</v>
      </c>
      <c r="D62" s="12" t="s">
        <v>43</v>
      </c>
      <c r="E62" s="87">
        <v>150</v>
      </c>
      <c r="F62" s="12" t="s">
        <v>1143</v>
      </c>
    </row>
    <row r="63" spans="1:6" ht="29.25" thickTop="1" x14ac:dyDescent="0.25">
      <c r="A63" s="65" t="s">
        <v>1150</v>
      </c>
      <c r="B63" s="65" t="s">
        <v>331</v>
      </c>
      <c r="C63" s="65" t="s">
        <v>1151</v>
      </c>
      <c r="D63" s="65" t="s">
        <v>42</v>
      </c>
      <c r="E63" s="66">
        <v>420</v>
      </c>
      <c r="F63" s="65" t="s">
        <v>1154</v>
      </c>
    </row>
    <row r="64" spans="1:6" ht="28.5" x14ac:dyDescent="0.25">
      <c r="A64" s="11" t="s">
        <v>1150</v>
      </c>
      <c r="B64" s="11" t="s">
        <v>199</v>
      </c>
      <c r="C64" s="11" t="s">
        <v>1152</v>
      </c>
      <c r="D64" s="11" t="s">
        <v>7</v>
      </c>
      <c r="E64" s="86">
        <v>350</v>
      </c>
      <c r="F64" s="11" t="s">
        <v>1155</v>
      </c>
    </row>
    <row r="65" spans="1:6" ht="28.5" x14ac:dyDescent="0.25">
      <c r="A65" s="4" t="s">
        <v>1150</v>
      </c>
      <c r="B65" s="4" t="s">
        <v>14</v>
      </c>
      <c r="C65" s="4" t="s">
        <v>1151</v>
      </c>
      <c r="D65" s="4" t="s">
        <v>7</v>
      </c>
      <c r="E65" s="5">
        <v>350</v>
      </c>
      <c r="F65" s="4" t="s">
        <v>1156</v>
      </c>
    </row>
    <row r="66" spans="1:6" ht="29.25" thickBot="1" x14ac:dyDescent="0.3">
      <c r="A66" s="12" t="s">
        <v>1150</v>
      </c>
      <c r="B66" s="12" t="s">
        <v>199</v>
      </c>
      <c r="C66" s="12" t="s">
        <v>1153</v>
      </c>
      <c r="D66" s="12" t="s">
        <v>25</v>
      </c>
      <c r="E66" s="87">
        <v>210</v>
      </c>
      <c r="F66" s="12" t="s">
        <v>1157</v>
      </c>
    </row>
    <row r="67" spans="1:6" ht="15.75" thickTop="1" x14ac:dyDescent="0.25">
      <c r="A67" s="65" t="s">
        <v>353</v>
      </c>
      <c r="B67" s="65" t="s">
        <v>5</v>
      </c>
      <c r="C67" s="65" t="s">
        <v>1171</v>
      </c>
      <c r="D67" s="65" t="s">
        <v>7</v>
      </c>
      <c r="E67" s="66">
        <v>330</v>
      </c>
      <c r="F67" s="65" t="s">
        <v>1182</v>
      </c>
    </row>
    <row r="68" spans="1:6" x14ac:dyDescent="0.25">
      <c r="A68" s="11" t="s">
        <v>353</v>
      </c>
      <c r="B68" s="11" t="s">
        <v>5</v>
      </c>
      <c r="C68" s="11" t="s">
        <v>1171</v>
      </c>
      <c r="D68" s="11" t="s">
        <v>42</v>
      </c>
      <c r="E68" s="86">
        <v>330</v>
      </c>
      <c r="F68" s="11" t="s">
        <v>1183</v>
      </c>
    </row>
    <row r="69" spans="1:6" x14ac:dyDescent="0.25">
      <c r="A69" s="4" t="s">
        <v>353</v>
      </c>
      <c r="B69" s="4" t="s">
        <v>352</v>
      </c>
      <c r="C69" s="4" t="s">
        <v>1171</v>
      </c>
      <c r="D69" s="4" t="s">
        <v>7</v>
      </c>
      <c r="E69" s="5">
        <v>324.5</v>
      </c>
      <c r="F69" s="4" t="s">
        <v>1184</v>
      </c>
    </row>
    <row r="70" spans="1:6" x14ac:dyDescent="0.25">
      <c r="A70" s="11" t="s">
        <v>353</v>
      </c>
      <c r="B70" s="11" t="s">
        <v>1172</v>
      </c>
      <c r="C70" s="11" t="s">
        <v>1171</v>
      </c>
      <c r="D70" s="11" t="s">
        <v>42</v>
      </c>
      <c r="E70" s="86">
        <v>308</v>
      </c>
      <c r="F70" s="11" t="s">
        <v>1185</v>
      </c>
    </row>
    <row r="71" spans="1:6" x14ac:dyDescent="0.25">
      <c r="A71" s="4" t="s">
        <v>353</v>
      </c>
      <c r="B71" s="4" t="s">
        <v>5</v>
      </c>
      <c r="C71" s="4" t="s">
        <v>1173</v>
      </c>
      <c r="D71" s="4" t="s">
        <v>42</v>
      </c>
      <c r="E71" s="5">
        <v>313.5</v>
      </c>
      <c r="F71" s="4" t="s">
        <v>1186</v>
      </c>
    </row>
    <row r="72" spans="1:6" x14ac:dyDescent="0.25">
      <c r="A72" s="11" t="s">
        <v>353</v>
      </c>
      <c r="B72" s="11" t="s">
        <v>5</v>
      </c>
      <c r="C72" s="11" t="s">
        <v>1174</v>
      </c>
      <c r="D72" s="11" t="s">
        <v>42</v>
      </c>
      <c r="E72" s="86">
        <v>313.5</v>
      </c>
      <c r="F72" s="11" t="s">
        <v>1187</v>
      </c>
    </row>
    <row r="73" spans="1:6" x14ac:dyDescent="0.25">
      <c r="A73" s="4" t="s">
        <v>353</v>
      </c>
      <c r="B73" s="4" t="s">
        <v>5</v>
      </c>
      <c r="C73" s="4" t="s">
        <v>1171</v>
      </c>
      <c r="D73" s="4" t="s">
        <v>10</v>
      </c>
      <c r="E73" s="5">
        <v>258.5</v>
      </c>
      <c r="F73" s="4" t="s">
        <v>1188</v>
      </c>
    </row>
    <row r="74" spans="1:6" x14ac:dyDescent="0.25">
      <c r="A74" s="11" t="s">
        <v>353</v>
      </c>
      <c r="B74" s="11" t="s">
        <v>5</v>
      </c>
      <c r="C74" s="11" t="s">
        <v>1171</v>
      </c>
      <c r="D74" s="11" t="s">
        <v>10</v>
      </c>
      <c r="E74" s="86">
        <v>275</v>
      </c>
      <c r="F74" s="11" t="s">
        <v>1189</v>
      </c>
    </row>
    <row r="75" spans="1:6" x14ac:dyDescent="0.25">
      <c r="A75" s="4" t="s">
        <v>353</v>
      </c>
      <c r="B75" s="4" t="s">
        <v>5</v>
      </c>
      <c r="C75" s="4" t="s">
        <v>1171</v>
      </c>
      <c r="D75" s="4" t="s">
        <v>25</v>
      </c>
      <c r="E75" s="5">
        <v>220</v>
      </c>
      <c r="F75" s="4" t="s">
        <v>1190</v>
      </c>
    </row>
    <row r="76" spans="1:6" x14ac:dyDescent="0.25">
      <c r="A76" s="11" t="s">
        <v>353</v>
      </c>
      <c r="B76" s="11" t="s">
        <v>5</v>
      </c>
      <c r="C76" s="11" t="s">
        <v>1171</v>
      </c>
      <c r="D76" s="11" t="s">
        <v>25</v>
      </c>
      <c r="E76" s="86">
        <v>181.5</v>
      </c>
      <c r="F76" s="11" t="s">
        <v>1191</v>
      </c>
    </row>
    <row r="77" spans="1:6" x14ac:dyDescent="0.25">
      <c r="A77" s="4" t="s">
        <v>353</v>
      </c>
      <c r="B77" s="4" t="s">
        <v>5</v>
      </c>
      <c r="C77" s="4" t="s">
        <v>1171</v>
      </c>
      <c r="D77" s="4" t="s">
        <v>25</v>
      </c>
      <c r="E77" s="5">
        <v>176</v>
      </c>
      <c r="F77" s="4" t="s">
        <v>1192</v>
      </c>
    </row>
    <row r="78" spans="1:6" x14ac:dyDescent="0.25">
      <c r="A78" s="11" t="s">
        <v>353</v>
      </c>
      <c r="B78" s="11" t="s">
        <v>5</v>
      </c>
      <c r="C78" s="11" t="s">
        <v>1171</v>
      </c>
      <c r="D78" s="11" t="s">
        <v>25</v>
      </c>
      <c r="E78" s="86">
        <v>192.5</v>
      </c>
      <c r="F78" s="11" t="s">
        <v>1193</v>
      </c>
    </row>
    <row r="79" spans="1:6" x14ac:dyDescent="0.25">
      <c r="A79" s="4" t="s">
        <v>353</v>
      </c>
      <c r="B79" s="4" t="s">
        <v>5</v>
      </c>
      <c r="C79" s="4" t="s">
        <v>1171</v>
      </c>
      <c r="D79" s="4" t="s">
        <v>25</v>
      </c>
      <c r="E79" s="5">
        <v>170.5</v>
      </c>
      <c r="F79" s="4" t="s">
        <v>1194</v>
      </c>
    </row>
    <row r="80" spans="1:6" x14ac:dyDescent="0.25">
      <c r="A80" s="11" t="s">
        <v>353</v>
      </c>
      <c r="B80" s="11" t="s">
        <v>5</v>
      </c>
      <c r="C80" s="11" t="s">
        <v>1171</v>
      </c>
      <c r="D80" s="11" t="s">
        <v>25</v>
      </c>
      <c r="E80" s="86">
        <v>115.5</v>
      </c>
      <c r="F80" s="11" t="s">
        <v>1195</v>
      </c>
    </row>
    <row r="81" spans="1:6" x14ac:dyDescent="0.25">
      <c r="A81" s="4" t="s">
        <v>353</v>
      </c>
      <c r="B81" s="4" t="s">
        <v>5</v>
      </c>
      <c r="C81" s="4" t="s">
        <v>1171</v>
      </c>
      <c r="D81" s="4" t="s">
        <v>12</v>
      </c>
      <c r="E81" s="5">
        <v>126.5</v>
      </c>
      <c r="F81" s="4" t="s">
        <v>1196</v>
      </c>
    </row>
    <row r="82" spans="1:6" x14ac:dyDescent="0.25">
      <c r="A82" s="11" t="s">
        <v>353</v>
      </c>
      <c r="B82" s="11" t="s">
        <v>5</v>
      </c>
      <c r="C82" s="11" t="s">
        <v>1175</v>
      </c>
      <c r="D82" s="11" t="s">
        <v>10</v>
      </c>
      <c r="E82" s="86">
        <v>198</v>
      </c>
      <c r="F82" s="11" t="s">
        <v>1197</v>
      </c>
    </row>
    <row r="83" spans="1:6" x14ac:dyDescent="0.25">
      <c r="A83" s="4" t="s">
        <v>353</v>
      </c>
      <c r="B83" s="4" t="s">
        <v>5</v>
      </c>
      <c r="C83" s="4" t="s">
        <v>1175</v>
      </c>
      <c r="D83" s="4" t="s">
        <v>12</v>
      </c>
      <c r="E83" s="5">
        <v>115.5</v>
      </c>
      <c r="F83" s="4" t="s">
        <v>1198</v>
      </c>
    </row>
    <row r="84" spans="1:6" x14ac:dyDescent="0.25">
      <c r="A84" s="11" t="s">
        <v>353</v>
      </c>
      <c r="B84" s="11" t="s">
        <v>5</v>
      </c>
      <c r="C84" s="11" t="s">
        <v>1175</v>
      </c>
      <c r="D84" s="11" t="s">
        <v>34</v>
      </c>
      <c r="E84" s="86">
        <v>132</v>
      </c>
      <c r="F84" s="11" t="s">
        <v>1199</v>
      </c>
    </row>
    <row r="85" spans="1:6" x14ac:dyDescent="0.25">
      <c r="A85" s="4" t="s">
        <v>353</v>
      </c>
      <c r="B85" s="4" t="s">
        <v>5</v>
      </c>
      <c r="C85" s="4" t="s">
        <v>1176</v>
      </c>
      <c r="D85" s="4" t="s">
        <v>42</v>
      </c>
      <c r="E85" s="5">
        <v>319</v>
      </c>
      <c r="F85" s="4" t="s">
        <v>1200</v>
      </c>
    </row>
    <row r="86" spans="1:6" x14ac:dyDescent="0.25">
      <c r="A86" s="11" t="s">
        <v>353</v>
      </c>
      <c r="B86" s="11" t="s">
        <v>5</v>
      </c>
      <c r="C86" s="11" t="s">
        <v>1176</v>
      </c>
      <c r="D86" s="11" t="s">
        <v>10</v>
      </c>
      <c r="E86" s="86">
        <v>275</v>
      </c>
      <c r="F86" s="11" t="s">
        <v>1201</v>
      </c>
    </row>
    <row r="87" spans="1:6" x14ac:dyDescent="0.25">
      <c r="A87" s="4" t="s">
        <v>353</v>
      </c>
      <c r="B87" s="4" t="s">
        <v>5</v>
      </c>
      <c r="C87" s="4" t="s">
        <v>1176</v>
      </c>
      <c r="D87" s="4" t="s">
        <v>10</v>
      </c>
      <c r="E87" s="5">
        <v>214.5</v>
      </c>
      <c r="F87" s="4" t="s">
        <v>1202</v>
      </c>
    </row>
    <row r="88" spans="1:6" x14ac:dyDescent="0.25">
      <c r="A88" s="11" t="s">
        <v>353</v>
      </c>
      <c r="B88" s="11" t="s">
        <v>5</v>
      </c>
      <c r="C88" s="11" t="s">
        <v>1176</v>
      </c>
      <c r="D88" s="11" t="s">
        <v>25</v>
      </c>
      <c r="E88" s="86">
        <v>198</v>
      </c>
      <c r="F88" s="11" t="s">
        <v>1203</v>
      </c>
    </row>
    <row r="89" spans="1:6" x14ac:dyDescent="0.25">
      <c r="A89" s="4" t="s">
        <v>353</v>
      </c>
      <c r="B89" s="4" t="s">
        <v>5</v>
      </c>
      <c r="C89" s="4" t="s">
        <v>1176</v>
      </c>
      <c r="D89" s="4" t="s">
        <v>25</v>
      </c>
      <c r="E89" s="5">
        <v>192.5</v>
      </c>
      <c r="F89" s="4" t="s">
        <v>1204</v>
      </c>
    </row>
    <row r="90" spans="1:6" x14ac:dyDescent="0.25">
      <c r="A90" s="11" t="s">
        <v>353</v>
      </c>
      <c r="B90" s="11" t="s">
        <v>5</v>
      </c>
      <c r="C90" s="11" t="s">
        <v>1176</v>
      </c>
      <c r="D90" s="11" t="s">
        <v>25</v>
      </c>
      <c r="E90" s="86">
        <v>192.5</v>
      </c>
      <c r="F90" s="11" t="s">
        <v>1205</v>
      </c>
    </row>
    <row r="91" spans="1:6" x14ac:dyDescent="0.25">
      <c r="A91" s="4" t="s">
        <v>353</v>
      </c>
      <c r="B91" s="4" t="s">
        <v>5</v>
      </c>
      <c r="C91" s="4" t="s">
        <v>1176</v>
      </c>
      <c r="D91" s="4" t="s">
        <v>25</v>
      </c>
      <c r="E91" s="5">
        <v>159.5</v>
      </c>
      <c r="F91" s="4" t="s">
        <v>1206</v>
      </c>
    </row>
    <row r="92" spans="1:6" x14ac:dyDescent="0.25">
      <c r="A92" s="11" t="s">
        <v>353</v>
      </c>
      <c r="B92" s="11" t="s">
        <v>5</v>
      </c>
      <c r="C92" s="11" t="s">
        <v>1176</v>
      </c>
      <c r="D92" s="11" t="s">
        <v>25</v>
      </c>
      <c r="E92" s="86">
        <v>132</v>
      </c>
      <c r="F92" s="11" t="s">
        <v>1207</v>
      </c>
    </row>
    <row r="93" spans="1:6" x14ac:dyDescent="0.25">
      <c r="A93" s="4" t="s">
        <v>353</v>
      </c>
      <c r="B93" s="4" t="s">
        <v>5</v>
      </c>
      <c r="C93" s="4" t="s">
        <v>1176</v>
      </c>
      <c r="D93" s="4" t="s">
        <v>25</v>
      </c>
      <c r="E93" s="5">
        <v>159.5</v>
      </c>
      <c r="F93" s="4" t="s">
        <v>1208</v>
      </c>
    </row>
    <row r="94" spans="1:6" x14ac:dyDescent="0.25">
      <c r="A94" s="11" t="s">
        <v>353</v>
      </c>
      <c r="B94" s="11" t="s">
        <v>5</v>
      </c>
      <c r="C94" s="11" t="s">
        <v>1177</v>
      </c>
      <c r="D94" s="11" t="s">
        <v>42</v>
      </c>
      <c r="E94" s="86">
        <v>324.5</v>
      </c>
      <c r="F94" s="11" t="s">
        <v>1209</v>
      </c>
    </row>
    <row r="95" spans="1:6" x14ac:dyDescent="0.25">
      <c r="A95" s="4" t="s">
        <v>353</v>
      </c>
      <c r="B95" s="4" t="s">
        <v>352</v>
      </c>
      <c r="C95" s="4" t="s">
        <v>1177</v>
      </c>
      <c r="D95" s="4" t="s">
        <v>42</v>
      </c>
      <c r="E95" s="5">
        <v>319</v>
      </c>
      <c r="F95" s="4" t="s">
        <v>1210</v>
      </c>
    </row>
    <row r="96" spans="1:6" x14ac:dyDescent="0.25">
      <c r="A96" s="11" t="s">
        <v>353</v>
      </c>
      <c r="B96" s="11" t="s">
        <v>5</v>
      </c>
      <c r="C96" s="11" t="s">
        <v>1177</v>
      </c>
      <c r="D96" s="11" t="s">
        <v>42</v>
      </c>
      <c r="E96" s="86">
        <v>297</v>
      </c>
      <c r="F96" s="11" t="s">
        <v>1211</v>
      </c>
    </row>
    <row r="97" spans="1:6" x14ac:dyDescent="0.25">
      <c r="A97" s="4" t="s">
        <v>353</v>
      </c>
      <c r="B97" s="4" t="s">
        <v>5</v>
      </c>
      <c r="C97" s="4" t="s">
        <v>1177</v>
      </c>
      <c r="D97" s="4" t="s">
        <v>10</v>
      </c>
      <c r="E97" s="5">
        <v>275</v>
      </c>
      <c r="F97" s="4" t="s">
        <v>1212</v>
      </c>
    </row>
    <row r="98" spans="1:6" x14ac:dyDescent="0.25">
      <c r="A98" s="11" t="s">
        <v>353</v>
      </c>
      <c r="B98" s="11" t="s">
        <v>5</v>
      </c>
      <c r="C98" s="11" t="s">
        <v>1177</v>
      </c>
      <c r="D98" s="11" t="s">
        <v>25</v>
      </c>
      <c r="E98" s="86">
        <v>181.5</v>
      </c>
      <c r="F98" s="11" t="s">
        <v>1213</v>
      </c>
    </row>
    <row r="99" spans="1:6" x14ac:dyDescent="0.25">
      <c r="A99" s="4" t="s">
        <v>353</v>
      </c>
      <c r="B99" s="4" t="s">
        <v>5</v>
      </c>
      <c r="C99" s="4" t="s">
        <v>1177</v>
      </c>
      <c r="D99" s="4" t="s">
        <v>25</v>
      </c>
      <c r="E99" s="5">
        <v>148.5</v>
      </c>
      <c r="F99" s="4" t="s">
        <v>1214</v>
      </c>
    </row>
    <row r="100" spans="1:6" x14ac:dyDescent="0.25">
      <c r="A100" s="11" t="s">
        <v>353</v>
      </c>
      <c r="B100" s="11" t="s">
        <v>352</v>
      </c>
      <c r="C100" s="11" t="s">
        <v>1177</v>
      </c>
      <c r="D100" s="11" t="s">
        <v>25</v>
      </c>
      <c r="E100" s="86">
        <v>159.5</v>
      </c>
      <c r="F100" s="11" t="s">
        <v>1215</v>
      </c>
    </row>
    <row r="101" spans="1:6" x14ac:dyDescent="0.25">
      <c r="A101" s="4" t="s">
        <v>353</v>
      </c>
      <c r="B101" s="4" t="s">
        <v>5</v>
      </c>
      <c r="C101" s="4" t="s">
        <v>1177</v>
      </c>
      <c r="D101" s="4" t="s">
        <v>12</v>
      </c>
      <c r="E101" s="5">
        <v>132</v>
      </c>
      <c r="F101" s="4" t="s">
        <v>1216</v>
      </c>
    </row>
    <row r="102" spans="1:6" x14ac:dyDescent="0.25">
      <c r="A102" s="11" t="s">
        <v>353</v>
      </c>
      <c r="B102" s="11" t="s">
        <v>5</v>
      </c>
      <c r="C102" s="11" t="s">
        <v>351</v>
      </c>
      <c r="D102" s="11" t="s">
        <v>42</v>
      </c>
      <c r="E102" s="86">
        <v>324.5</v>
      </c>
      <c r="F102" s="11" t="s">
        <v>354</v>
      </c>
    </row>
    <row r="103" spans="1:6" x14ac:dyDescent="0.25">
      <c r="A103" s="4" t="s">
        <v>353</v>
      </c>
      <c r="B103" s="4" t="s">
        <v>5</v>
      </c>
      <c r="C103" s="4" t="s">
        <v>351</v>
      </c>
      <c r="D103" s="4" t="s">
        <v>10</v>
      </c>
      <c r="E103" s="5">
        <v>198</v>
      </c>
      <c r="F103" s="4" t="s">
        <v>355</v>
      </c>
    </row>
    <row r="104" spans="1:6" x14ac:dyDescent="0.25">
      <c r="A104" s="11" t="s">
        <v>353</v>
      </c>
      <c r="B104" s="11" t="s">
        <v>5</v>
      </c>
      <c r="C104" s="11" t="s">
        <v>351</v>
      </c>
      <c r="D104" s="11" t="s">
        <v>10</v>
      </c>
      <c r="E104" s="86">
        <v>198</v>
      </c>
      <c r="F104" s="11" t="s">
        <v>356</v>
      </c>
    </row>
    <row r="105" spans="1:6" x14ac:dyDescent="0.25">
      <c r="A105" s="4" t="s">
        <v>353</v>
      </c>
      <c r="B105" s="4" t="s">
        <v>5</v>
      </c>
      <c r="C105" s="4" t="s">
        <v>351</v>
      </c>
      <c r="D105" s="4" t="s">
        <v>25</v>
      </c>
      <c r="E105" s="5">
        <v>165</v>
      </c>
      <c r="F105" s="4" t="s">
        <v>357</v>
      </c>
    </row>
    <row r="106" spans="1:6" x14ac:dyDescent="0.25">
      <c r="A106" s="11" t="s">
        <v>353</v>
      </c>
      <c r="B106" s="11" t="s">
        <v>5</v>
      </c>
      <c r="C106" s="11" t="s">
        <v>351</v>
      </c>
      <c r="D106" s="11" t="s">
        <v>25</v>
      </c>
      <c r="E106" s="86">
        <v>165</v>
      </c>
      <c r="F106" s="11" t="s">
        <v>358</v>
      </c>
    </row>
    <row r="107" spans="1:6" x14ac:dyDescent="0.25">
      <c r="A107" s="4" t="s">
        <v>353</v>
      </c>
      <c r="B107" s="4" t="s">
        <v>5</v>
      </c>
      <c r="C107" s="4" t="s">
        <v>351</v>
      </c>
      <c r="D107" s="4" t="s">
        <v>25</v>
      </c>
      <c r="E107" s="5">
        <v>165</v>
      </c>
      <c r="F107" s="4" t="s">
        <v>359</v>
      </c>
    </row>
    <row r="108" spans="1:6" x14ac:dyDescent="0.25">
      <c r="A108" s="11" t="s">
        <v>353</v>
      </c>
      <c r="B108" s="11" t="s">
        <v>5</v>
      </c>
      <c r="C108" s="11" t="s">
        <v>351</v>
      </c>
      <c r="D108" s="11" t="s">
        <v>25</v>
      </c>
      <c r="E108" s="86">
        <v>165</v>
      </c>
      <c r="F108" s="11" t="s">
        <v>360</v>
      </c>
    </row>
    <row r="109" spans="1:6" x14ac:dyDescent="0.25">
      <c r="A109" s="4" t="s">
        <v>353</v>
      </c>
      <c r="B109" s="4" t="s">
        <v>352</v>
      </c>
      <c r="C109" s="4" t="s">
        <v>351</v>
      </c>
      <c r="D109" s="4" t="s">
        <v>25</v>
      </c>
      <c r="E109" s="5">
        <v>159.5</v>
      </c>
      <c r="F109" s="4" t="s">
        <v>361</v>
      </c>
    </row>
    <row r="110" spans="1:6" x14ac:dyDescent="0.25">
      <c r="A110" s="11" t="s">
        <v>353</v>
      </c>
      <c r="B110" s="11" t="s">
        <v>5</v>
      </c>
      <c r="C110" s="11" t="s">
        <v>351</v>
      </c>
      <c r="D110" s="11" t="s">
        <v>25</v>
      </c>
      <c r="E110" s="86">
        <v>132</v>
      </c>
      <c r="F110" s="11" t="s">
        <v>362</v>
      </c>
    </row>
    <row r="111" spans="1:6" x14ac:dyDescent="0.25">
      <c r="A111" s="4" t="s">
        <v>353</v>
      </c>
      <c r="B111" s="4" t="s">
        <v>352</v>
      </c>
      <c r="C111" s="4" t="s">
        <v>1177</v>
      </c>
      <c r="D111" s="4" t="s">
        <v>12</v>
      </c>
      <c r="E111" s="5">
        <v>121</v>
      </c>
      <c r="F111" s="4" t="s">
        <v>1217</v>
      </c>
    </row>
    <row r="112" spans="1:6" ht="28.5" x14ac:dyDescent="0.25">
      <c r="A112" s="11" t="s">
        <v>353</v>
      </c>
      <c r="B112" s="11" t="s">
        <v>5</v>
      </c>
      <c r="C112" s="11" t="s">
        <v>1178</v>
      </c>
      <c r="D112" s="11" t="s">
        <v>42</v>
      </c>
      <c r="E112" s="86">
        <v>352</v>
      </c>
      <c r="F112" s="11" t="s">
        <v>363</v>
      </c>
    </row>
    <row r="113" spans="1:6" ht="28.5" x14ac:dyDescent="0.25">
      <c r="A113" s="4" t="s">
        <v>353</v>
      </c>
      <c r="B113" s="4" t="s">
        <v>5</v>
      </c>
      <c r="C113" s="4" t="s">
        <v>1178</v>
      </c>
      <c r="D113" s="4" t="s">
        <v>10</v>
      </c>
      <c r="E113" s="5">
        <v>286</v>
      </c>
      <c r="F113" s="4" t="s">
        <v>363</v>
      </c>
    </row>
    <row r="114" spans="1:6" ht="28.5" x14ac:dyDescent="0.25">
      <c r="A114" s="11" t="s">
        <v>353</v>
      </c>
      <c r="B114" s="11" t="s">
        <v>5</v>
      </c>
      <c r="C114" s="11" t="s">
        <v>1178</v>
      </c>
      <c r="D114" s="11" t="s">
        <v>25</v>
      </c>
      <c r="E114" s="86">
        <v>198</v>
      </c>
      <c r="F114" s="11" t="s">
        <v>363</v>
      </c>
    </row>
    <row r="115" spans="1:6" ht="28.5" x14ac:dyDescent="0.25">
      <c r="A115" s="4" t="s">
        <v>353</v>
      </c>
      <c r="B115" s="4" t="s">
        <v>5</v>
      </c>
      <c r="C115" s="4" t="s">
        <v>1178</v>
      </c>
      <c r="D115" s="4" t="s">
        <v>25</v>
      </c>
      <c r="E115" s="5">
        <v>165</v>
      </c>
      <c r="F115" s="4" t="s">
        <v>363</v>
      </c>
    </row>
    <row r="116" spans="1:6" ht="28.5" x14ac:dyDescent="0.25">
      <c r="A116" s="11" t="s">
        <v>353</v>
      </c>
      <c r="B116" s="11" t="s">
        <v>5</v>
      </c>
      <c r="C116" s="11" t="s">
        <v>1178</v>
      </c>
      <c r="D116" s="11" t="s">
        <v>25</v>
      </c>
      <c r="E116" s="86">
        <v>132</v>
      </c>
      <c r="F116" s="11" t="s">
        <v>363</v>
      </c>
    </row>
    <row r="117" spans="1:6" ht="28.5" x14ac:dyDescent="0.25">
      <c r="A117" s="4" t="s">
        <v>353</v>
      </c>
      <c r="B117" s="4" t="s">
        <v>5</v>
      </c>
      <c r="C117" s="4" t="s">
        <v>1179</v>
      </c>
      <c r="D117" s="4" t="s">
        <v>10</v>
      </c>
      <c r="E117" s="5">
        <v>269.5</v>
      </c>
      <c r="F117" s="4" t="s">
        <v>363</v>
      </c>
    </row>
    <row r="118" spans="1:6" ht="28.5" x14ac:dyDescent="0.25">
      <c r="A118" s="11" t="s">
        <v>353</v>
      </c>
      <c r="B118" s="11" t="s">
        <v>5</v>
      </c>
      <c r="C118" s="11" t="s">
        <v>1180</v>
      </c>
      <c r="D118" s="11" t="s">
        <v>25</v>
      </c>
      <c r="E118" s="86">
        <v>192.5</v>
      </c>
      <c r="F118" s="11" t="s">
        <v>363</v>
      </c>
    </row>
    <row r="119" spans="1:6" ht="29.25" thickBot="1" x14ac:dyDescent="0.3">
      <c r="A119" s="63" t="s">
        <v>353</v>
      </c>
      <c r="B119" s="63" t="s">
        <v>5</v>
      </c>
      <c r="C119" s="63" t="s">
        <v>1181</v>
      </c>
      <c r="D119" s="63" t="s">
        <v>25</v>
      </c>
      <c r="E119" s="64">
        <v>148.5</v>
      </c>
      <c r="F119" s="63" t="s">
        <v>363</v>
      </c>
    </row>
    <row r="120" spans="1:6" ht="57.75" thickTop="1" x14ac:dyDescent="0.25">
      <c r="A120" s="10" t="s">
        <v>364</v>
      </c>
      <c r="B120" s="10" t="s">
        <v>365</v>
      </c>
      <c r="C120" s="10" t="s">
        <v>366</v>
      </c>
      <c r="D120" s="10" t="s">
        <v>40</v>
      </c>
      <c r="E120" s="88">
        <v>260</v>
      </c>
      <c r="F120" s="10"/>
    </row>
    <row r="121" spans="1:6" ht="42.75" x14ac:dyDescent="0.25">
      <c r="A121" s="4" t="s">
        <v>364</v>
      </c>
      <c r="B121" s="4" t="s">
        <v>367</v>
      </c>
      <c r="C121" s="4" t="s">
        <v>368</v>
      </c>
      <c r="D121" s="4" t="s">
        <v>18</v>
      </c>
      <c r="E121" s="5">
        <v>233</v>
      </c>
      <c r="F121" s="4"/>
    </row>
    <row r="122" spans="1:6" ht="28.5" x14ac:dyDescent="0.25">
      <c r="A122" s="11" t="s">
        <v>364</v>
      </c>
      <c r="B122" s="11" t="s">
        <v>369</v>
      </c>
      <c r="C122" s="11" t="s">
        <v>370</v>
      </c>
      <c r="D122" s="11" t="s">
        <v>34</v>
      </c>
      <c r="E122" s="86">
        <v>233</v>
      </c>
      <c r="F122" s="11"/>
    </row>
    <row r="123" spans="1:6" ht="28.5" x14ac:dyDescent="0.25">
      <c r="A123" s="4" t="s">
        <v>364</v>
      </c>
      <c r="B123" s="4" t="s">
        <v>371</v>
      </c>
      <c r="C123" s="4" t="s">
        <v>372</v>
      </c>
      <c r="D123" s="4" t="s">
        <v>34</v>
      </c>
      <c r="E123" s="5">
        <v>220</v>
      </c>
      <c r="F123" s="4"/>
    </row>
    <row r="124" spans="1:6" ht="29.25" thickBot="1" x14ac:dyDescent="0.3">
      <c r="A124" s="12" t="s">
        <v>364</v>
      </c>
      <c r="B124" s="12" t="s">
        <v>373</v>
      </c>
      <c r="C124" s="12" t="s">
        <v>374</v>
      </c>
      <c r="D124" s="12" t="s">
        <v>12</v>
      </c>
      <c r="E124" s="87">
        <v>120</v>
      </c>
      <c r="F124" s="12"/>
    </row>
    <row r="125" spans="1:6" ht="15.75" thickTop="1" x14ac:dyDescent="0.25">
      <c r="A125" s="65" t="s">
        <v>1219</v>
      </c>
      <c r="B125" s="65" t="s">
        <v>1220</v>
      </c>
      <c r="C125" s="65" t="s">
        <v>1221</v>
      </c>
      <c r="D125" s="65" t="s">
        <v>42</v>
      </c>
      <c r="E125" s="66">
        <v>240</v>
      </c>
      <c r="F125" s="65"/>
    </row>
    <row r="126" spans="1:6" x14ac:dyDescent="0.25">
      <c r="A126" s="11" t="s">
        <v>1219</v>
      </c>
      <c r="B126" s="11" t="s">
        <v>1220</v>
      </c>
      <c r="C126" s="11" t="s">
        <v>1222</v>
      </c>
      <c r="D126" s="11" t="s">
        <v>42</v>
      </c>
      <c r="E126" s="86">
        <v>240</v>
      </c>
      <c r="F126" s="11"/>
    </row>
    <row r="127" spans="1:6" x14ac:dyDescent="0.25">
      <c r="A127" s="4" t="s">
        <v>1219</v>
      </c>
      <c r="B127" s="4" t="s">
        <v>1220</v>
      </c>
      <c r="C127" s="4" t="s">
        <v>1221</v>
      </c>
      <c r="D127" s="4" t="s">
        <v>10</v>
      </c>
      <c r="E127" s="5">
        <v>190</v>
      </c>
      <c r="F127" s="4"/>
    </row>
    <row r="128" spans="1:6" ht="15.75" thickBot="1" x14ac:dyDescent="0.3">
      <c r="A128" s="12" t="s">
        <v>1219</v>
      </c>
      <c r="B128" s="12" t="s">
        <v>1220</v>
      </c>
      <c r="C128" s="12" t="s">
        <v>1222</v>
      </c>
      <c r="D128" s="12" t="s">
        <v>10</v>
      </c>
      <c r="E128" s="87">
        <v>190</v>
      </c>
      <c r="F128" s="12"/>
    </row>
    <row r="129" spans="1:6" ht="15.75" thickTop="1" x14ac:dyDescent="0.25">
      <c r="A129" s="65" t="s">
        <v>62</v>
      </c>
      <c r="B129" s="65" t="s">
        <v>5</v>
      </c>
      <c r="C129" s="65" t="s">
        <v>1223</v>
      </c>
      <c r="D129" s="65" t="s">
        <v>40</v>
      </c>
      <c r="E129" s="66">
        <v>519.20000000000005</v>
      </c>
      <c r="F129" s="65"/>
    </row>
    <row r="130" spans="1:6" x14ac:dyDescent="0.25">
      <c r="A130" s="11" t="s">
        <v>62</v>
      </c>
      <c r="B130" s="11" t="s">
        <v>5</v>
      </c>
      <c r="C130" s="11" t="s">
        <v>1223</v>
      </c>
      <c r="D130" s="11" t="s">
        <v>18</v>
      </c>
      <c r="E130" s="86">
        <v>498.30000000000007</v>
      </c>
      <c r="F130" s="11"/>
    </row>
    <row r="131" spans="1:6" x14ac:dyDescent="0.25">
      <c r="A131" s="4" t="s">
        <v>62</v>
      </c>
      <c r="B131" s="4" t="s">
        <v>5</v>
      </c>
      <c r="C131" s="4" t="s">
        <v>1223</v>
      </c>
      <c r="D131" s="4" t="s">
        <v>7</v>
      </c>
      <c r="E131" s="5">
        <v>471.90000000000003</v>
      </c>
      <c r="F131" s="4"/>
    </row>
    <row r="132" spans="1:6" x14ac:dyDescent="0.25">
      <c r="A132" s="11" t="s">
        <v>62</v>
      </c>
      <c r="B132" s="11" t="s">
        <v>5</v>
      </c>
      <c r="C132" s="11" t="s">
        <v>1223</v>
      </c>
      <c r="D132" s="11" t="s">
        <v>21</v>
      </c>
      <c r="E132" s="86">
        <v>403.70000000000005</v>
      </c>
      <c r="F132" s="11"/>
    </row>
    <row r="133" spans="1:6" x14ac:dyDescent="0.25">
      <c r="A133" s="4" t="s">
        <v>62</v>
      </c>
      <c r="B133" s="4" t="s">
        <v>5</v>
      </c>
      <c r="C133" s="4" t="s">
        <v>1223</v>
      </c>
      <c r="D133" s="4" t="s">
        <v>42</v>
      </c>
      <c r="E133" s="5">
        <v>339.90000000000003</v>
      </c>
      <c r="F133" s="4"/>
    </row>
    <row r="134" spans="1:6" x14ac:dyDescent="0.25">
      <c r="A134" s="11" t="s">
        <v>62</v>
      </c>
      <c r="B134" s="11" t="s">
        <v>5</v>
      </c>
      <c r="C134" s="11" t="s">
        <v>1223</v>
      </c>
      <c r="D134" s="11" t="s">
        <v>9</v>
      </c>
      <c r="E134" s="86">
        <v>304.70000000000005</v>
      </c>
      <c r="F134" s="11"/>
    </row>
    <row r="135" spans="1:6" x14ac:dyDescent="0.25">
      <c r="A135" s="4" t="s">
        <v>62</v>
      </c>
      <c r="B135" s="4" t="s">
        <v>5</v>
      </c>
      <c r="C135" s="4" t="s">
        <v>1223</v>
      </c>
      <c r="D135" s="4" t="s">
        <v>10</v>
      </c>
      <c r="E135" s="5">
        <v>261.8</v>
      </c>
      <c r="F135" s="4"/>
    </row>
    <row r="136" spans="1:6" x14ac:dyDescent="0.25">
      <c r="A136" s="11" t="s">
        <v>62</v>
      </c>
      <c r="B136" s="11" t="s">
        <v>5</v>
      </c>
      <c r="C136" s="11" t="s">
        <v>1223</v>
      </c>
      <c r="D136" s="11" t="s">
        <v>25</v>
      </c>
      <c r="E136" s="86">
        <v>227.70000000000002</v>
      </c>
      <c r="F136" s="11"/>
    </row>
    <row r="137" spans="1:6" x14ac:dyDescent="0.25">
      <c r="A137" s="4" t="s">
        <v>62</v>
      </c>
      <c r="B137" s="4" t="s">
        <v>5</v>
      </c>
      <c r="C137" s="4" t="s">
        <v>1223</v>
      </c>
      <c r="D137" s="4" t="s">
        <v>34</v>
      </c>
      <c r="E137" s="5">
        <v>193.60000000000002</v>
      </c>
      <c r="F137" s="4"/>
    </row>
    <row r="138" spans="1:6" x14ac:dyDescent="0.25">
      <c r="A138" s="11" t="s">
        <v>62</v>
      </c>
      <c r="B138" s="11" t="s">
        <v>5</v>
      </c>
      <c r="C138" s="11" t="s">
        <v>1223</v>
      </c>
      <c r="D138" s="11" t="s">
        <v>12</v>
      </c>
      <c r="E138" s="86">
        <v>168.3</v>
      </c>
      <c r="F138" s="11"/>
    </row>
    <row r="139" spans="1:6" ht="15.75" thickBot="1" x14ac:dyDescent="0.3">
      <c r="A139" s="63" t="s">
        <v>62</v>
      </c>
      <c r="B139" s="63" t="s">
        <v>5</v>
      </c>
      <c r="C139" s="63" t="s">
        <v>1223</v>
      </c>
      <c r="D139" s="63" t="s">
        <v>12</v>
      </c>
      <c r="E139" s="64">
        <v>126.50000000000001</v>
      </c>
      <c r="F139" s="63"/>
    </row>
    <row r="140" spans="1:6" ht="15.75" thickTop="1" x14ac:dyDescent="0.25">
      <c r="A140" s="10" t="s">
        <v>1229</v>
      </c>
      <c r="B140" s="10" t="s">
        <v>199</v>
      </c>
      <c r="C140" s="10" t="s">
        <v>1230</v>
      </c>
      <c r="D140" s="10" t="s">
        <v>18</v>
      </c>
      <c r="E140" s="88">
        <v>385</v>
      </c>
      <c r="F140" s="10"/>
    </row>
    <row r="141" spans="1:6" x14ac:dyDescent="0.25">
      <c r="A141" s="4" t="s">
        <v>1229</v>
      </c>
      <c r="B141" s="4" t="s">
        <v>199</v>
      </c>
      <c r="C141" s="4" t="s">
        <v>1230</v>
      </c>
      <c r="D141" s="4" t="s">
        <v>21</v>
      </c>
      <c r="E141" s="5">
        <v>330</v>
      </c>
      <c r="F141" s="4"/>
    </row>
    <row r="142" spans="1:6" x14ac:dyDescent="0.25">
      <c r="A142" s="11" t="s">
        <v>1229</v>
      </c>
      <c r="B142" s="11" t="s">
        <v>199</v>
      </c>
      <c r="C142" s="11" t="s">
        <v>1230</v>
      </c>
      <c r="D142" s="11" t="s">
        <v>21</v>
      </c>
      <c r="E142" s="86">
        <v>330</v>
      </c>
      <c r="F142" s="11"/>
    </row>
    <row r="143" spans="1:6" x14ac:dyDescent="0.25">
      <c r="A143" s="4" t="s">
        <v>1229</v>
      </c>
      <c r="B143" s="4" t="s">
        <v>199</v>
      </c>
      <c r="C143" s="4" t="s">
        <v>1230</v>
      </c>
      <c r="D143" s="4" t="s">
        <v>42</v>
      </c>
      <c r="E143" s="5">
        <v>275</v>
      </c>
      <c r="F143" s="4"/>
    </row>
    <row r="144" spans="1:6" x14ac:dyDescent="0.25">
      <c r="A144" s="11" t="s">
        <v>1229</v>
      </c>
      <c r="B144" s="11" t="s">
        <v>199</v>
      </c>
      <c r="C144" s="11" t="s">
        <v>1230</v>
      </c>
      <c r="D144" s="11" t="s">
        <v>10</v>
      </c>
      <c r="E144" s="86">
        <v>198</v>
      </c>
      <c r="F144" s="11"/>
    </row>
    <row r="145" spans="1:6" x14ac:dyDescent="0.25">
      <c r="A145" s="4" t="s">
        <v>1229</v>
      </c>
      <c r="B145" s="4" t="s">
        <v>199</v>
      </c>
      <c r="C145" s="4" t="s">
        <v>1230</v>
      </c>
      <c r="D145" s="4" t="s">
        <v>10</v>
      </c>
      <c r="E145" s="5">
        <v>198</v>
      </c>
      <c r="F145" s="4"/>
    </row>
    <row r="146" spans="1:6" x14ac:dyDescent="0.25">
      <c r="A146" s="11" t="s">
        <v>1229</v>
      </c>
      <c r="B146" s="11" t="s">
        <v>199</v>
      </c>
      <c r="C146" s="11" t="s">
        <v>1230</v>
      </c>
      <c r="D146" s="11" t="s">
        <v>25</v>
      </c>
      <c r="E146" s="86">
        <v>176</v>
      </c>
      <c r="F146" s="11"/>
    </row>
    <row r="147" spans="1:6" x14ac:dyDescent="0.25">
      <c r="A147" s="4" t="s">
        <v>1229</v>
      </c>
      <c r="B147" s="4" t="s">
        <v>199</v>
      </c>
      <c r="C147" s="4" t="s">
        <v>1230</v>
      </c>
      <c r="D147" s="4" t="s">
        <v>12</v>
      </c>
      <c r="E147" s="5">
        <v>132</v>
      </c>
      <c r="F147" s="4"/>
    </row>
    <row r="148" spans="1:6" x14ac:dyDescent="0.25">
      <c r="A148" s="11" t="s">
        <v>1229</v>
      </c>
      <c r="B148" s="11" t="s">
        <v>199</v>
      </c>
      <c r="C148" s="11" t="s">
        <v>1230</v>
      </c>
      <c r="D148" s="11" t="s">
        <v>42</v>
      </c>
      <c r="E148" s="86">
        <v>275</v>
      </c>
      <c r="F148" s="11"/>
    </row>
    <row r="149" spans="1:6" x14ac:dyDescent="0.25">
      <c r="A149" s="4" t="s">
        <v>1229</v>
      </c>
      <c r="B149" s="4" t="s">
        <v>199</v>
      </c>
      <c r="C149" s="4" t="s">
        <v>1230</v>
      </c>
      <c r="D149" s="4" t="s">
        <v>25</v>
      </c>
      <c r="E149" s="5">
        <v>154</v>
      </c>
      <c r="F149" s="4"/>
    </row>
    <row r="150" spans="1:6" x14ac:dyDescent="0.25">
      <c r="A150" s="11" t="s">
        <v>1229</v>
      </c>
      <c r="B150" s="11" t="s">
        <v>199</v>
      </c>
      <c r="C150" s="11" t="s">
        <v>1230</v>
      </c>
      <c r="D150" s="11" t="s">
        <v>25</v>
      </c>
      <c r="E150" s="86">
        <v>154</v>
      </c>
      <c r="F150" s="11"/>
    </row>
    <row r="151" spans="1:6" x14ac:dyDescent="0.25">
      <c r="A151" s="4" t="s">
        <v>1229</v>
      </c>
      <c r="B151" s="4" t="s">
        <v>199</v>
      </c>
      <c r="C151" s="4" t="s">
        <v>1230</v>
      </c>
      <c r="D151" s="4" t="s">
        <v>25</v>
      </c>
      <c r="E151" s="5">
        <v>176</v>
      </c>
      <c r="F151" s="4"/>
    </row>
    <row r="152" spans="1:6" x14ac:dyDescent="0.25">
      <c r="A152" s="11" t="s">
        <v>1229</v>
      </c>
      <c r="B152" s="11" t="s">
        <v>199</v>
      </c>
      <c r="C152" s="11" t="s">
        <v>1230</v>
      </c>
      <c r="D152" s="11" t="s">
        <v>10</v>
      </c>
      <c r="E152" s="86">
        <v>198</v>
      </c>
      <c r="F152" s="11"/>
    </row>
    <row r="153" spans="1:6" ht="15.75" thickBot="1" x14ac:dyDescent="0.3">
      <c r="A153" s="63" t="s">
        <v>1229</v>
      </c>
      <c r="B153" s="63" t="s">
        <v>199</v>
      </c>
      <c r="C153" s="63" t="s">
        <v>1230</v>
      </c>
      <c r="D153" s="63" t="s">
        <v>10</v>
      </c>
      <c r="E153" s="64">
        <v>198</v>
      </c>
      <c r="F153" s="63"/>
    </row>
    <row r="154" spans="1:6" ht="57.75" thickTop="1" x14ac:dyDescent="0.25">
      <c r="A154" s="10" t="s">
        <v>1144</v>
      </c>
      <c r="B154" s="10" t="s">
        <v>199</v>
      </c>
      <c r="C154" s="10" t="s">
        <v>1145</v>
      </c>
      <c r="D154" s="10" t="s">
        <v>18</v>
      </c>
      <c r="E154" s="88">
        <v>330</v>
      </c>
      <c r="F154" s="10"/>
    </row>
    <row r="155" spans="1:6" ht="57" x14ac:dyDescent="0.25">
      <c r="A155" s="4" t="s">
        <v>1144</v>
      </c>
      <c r="B155" s="4" t="s">
        <v>199</v>
      </c>
      <c r="C155" s="4" t="s">
        <v>1145</v>
      </c>
      <c r="D155" s="4" t="s">
        <v>7</v>
      </c>
      <c r="E155" s="5">
        <v>275</v>
      </c>
      <c r="F155" s="4" t="s">
        <v>1146</v>
      </c>
    </row>
    <row r="156" spans="1:6" ht="57" x14ac:dyDescent="0.25">
      <c r="A156" s="11" t="s">
        <v>1144</v>
      </c>
      <c r="B156" s="11" t="s">
        <v>199</v>
      </c>
      <c r="C156" s="11" t="s">
        <v>1145</v>
      </c>
      <c r="D156" s="11" t="s">
        <v>42</v>
      </c>
      <c r="E156" s="86">
        <v>258.5</v>
      </c>
      <c r="F156" s="11"/>
    </row>
    <row r="157" spans="1:6" ht="57" x14ac:dyDescent="0.25">
      <c r="A157" s="4" t="s">
        <v>1144</v>
      </c>
      <c r="B157" s="4" t="s">
        <v>199</v>
      </c>
      <c r="C157" s="4" t="s">
        <v>1145</v>
      </c>
      <c r="D157" s="4" t="s">
        <v>34</v>
      </c>
      <c r="E157" s="5">
        <v>220</v>
      </c>
      <c r="F157" s="4" t="s">
        <v>1147</v>
      </c>
    </row>
    <row r="158" spans="1:6" ht="57" x14ac:dyDescent="0.25">
      <c r="A158" s="11" t="s">
        <v>1144</v>
      </c>
      <c r="B158" s="11" t="s">
        <v>199</v>
      </c>
      <c r="C158" s="11" t="s">
        <v>1145</v>
      </c>
      <c r="D158" s="11" t="s">
        <v>10</v>
      </c>
      <c r="E158" s="86">
        <v>220</v>
      </c>
      <c r="F158" s="11"/>
    </row>
    <row r="159" spans="1:6" ht="57" x14ac:dyDescent="0.25">
      <c r="A159" s="4" t="s">
        <v>1144</v>
      </c>
      <c r="B159" s="4" t="s">
        <v>199</v>
      </c>
      <c r="C159" s="4" t="s">
        <v>1145</v>
      </c>
      <c r="D159" s="4" t="s">
        <v>43</v>
      </c>
      <c r="E159" s="5">
        <v>209</v>
      </c>
      <c r="F159" s="4" t="s">
        <v>1148</v>
      </c>
    </row>
    <row r="160" spans="1:6" ht="57" x14ac:dyDescent="0.25">
      <c r="A160" s="11" t="s">
        <v>1144</v>
      </c>
      <c r="B160" s="11" t="s">
        <v>199</v>
      </c>
      <c r="C160" s="11" t="s">
        <v>1145</v>
      </c>
      <c r="D160" s="11" t="s">
        <v>25</v>
      </c>
      <c r="E160" s="86">
        <v>181.5</v>
      </c>
      <c r="F160" s="11"/>
    </row>
    <row r="161" spans="1:6" ht="57" x14ac:dyDescent="0.25">
      <c r="A161" s="4" t="s">
        <v>1144</v>
      </c>
      <c r="B161" s="4" t="s">
        <v>199</v>
      </c>
      <c r="C161" s="4" t="s">
        <v>1145</v>
      </c>
      <c r="D161" s="4" t="s">
        <v>12</v>
      </c>
      <c r="E161" s="5">
        <v>159.5</v>
      </c>
      <c r="F161" s="4"/>
    </row>
    <row r="162" spans="1:6" ht="57.75" thickBot="1" x14ac:dyDescent="0.3">
      <c r="A162" s="12" t="s">
        <v>1144</v>
      </c>
      <c r="B162" s="12" t="s">
        <v>199</v>
      </c>
      <c r="C162" s="12" t="s">
        <v>1145</v>
      </c>
      <c r="D162" s="12" t="s">
        <v>13</v>
      </c>
      <c r="E162" s="87">
        <v>148.5</v>
      </c>
      <c r="F162" s="12" t="s">
        <v>1149</v>
      </c>
    </row>
    <row r="163" spans="1:6" ht="15.75" thickTop="1" x14ac:dyDescent="0.25">
      <c r="A163" s="65" t="s">
        <v>68</v>
      </c>
      <c r="B163" s="65" t="s">
        <v>63</v>
      </c>
      <c r="C163" s="65" t="s">
        <v>1231</v>
      </c>
      <c r="D163" s="65" t="s">
        <v>18</v>
      </c>
      <c r="E163" s="66">
        <v>396</v>
      </c>
      <c r="F163" s="65" t="s">
        <v>18</v>
      </c>
    </row>
    <row r="164" spans="1:6" ht="28.5" x14ac:dyDescent="0.25">
      <c r="A164" s="11" t="s">
        <v>68</v>
      </c>
      <c r="B164" s="11" t="s">
        <v>63</v>
      </c>
      <c r="C164" s="11" t="s">
        <v>1231</v>
      </c>
      <c r="D164" s="11" t="s">
        <v>7</v>
      </c>
      <c r="E164" s="86">
        <v>374</v>
      </c>
      <c r="F164" s="11" t="s">
        <v>64</v>
      </c>
    </row>
    <row r="165" spans="1:6" x14ac:dyDescent="0.25">
      <c r="A165" s="4" t="s">
        <v>68</v>
      </c>
      <c r="B165" s="4" t="s">
        <v>63</v>
      </c>
      <c r="C165" s="4" t="s">
        <v>1231</v>
      </c>
      <c r="D165" s="4" t="s">
        <v>21</v>
      </c>
      <c r="E165" s="5">
        <v>341</v>
      </c>
      <c r="F165" s="4" t="s">
        <v>21</v>
      </c>
    </row>
    <row r="166" spans="1:6" x14ac:dyDescent="0.25">
      <c r="A166" s="11" t="s">
        <v>68</v>
      </c>
      <c r="B166" s="11" t="s">
        <v>63</v>
      </c>
      <c r="C166" s="11" t="s">
        <v>1231</v>
      </c>
      <c r="D166" s="11" t="s">
        <v>42</v>
      </c>
      <c r="E166" s="86">
        <v>319</v>
      </c>
      <c r="F166" s="11" t="s">
        <v>42</v>
      </c>
    </row>
    <row r="167" spans="1:6" x14ac:dyDescent="0.25">
      <c r="A167" s="4" t="s">
        <v>68</v>
      </c>
      <c r="B167" s="4" t="s">
        <v>63</v>
      </c>
      <c r="C167" s="4" t="s">
        <v>1231</v>
      </c>
      <c r="D167" s="4" t="s">
        <v>9</v>
      </c>
      <c r="E167" s="5">
        <v>286</v>
      </c>
      <c r="F167" s="4" t="s">
        <v>9</v>
      </c>
    </row>
    <row r="168" spans="1:6" ht="28.5" x14ac:dyDescent="0.25">
      <c r="A168" s="11" t="s">
        <v>68</v>
      </c>
      <c r="B168" s="11" t="s">
        <v>63</v>
      </c>
      <c r="C168" s="11" t="s">
        <v>1231</v>
      </c>
      <c r="D168" s="11" t="s">
        <v>34</v>
      </c>
      <c r="E168" s="86">
        <v>264</v>
      </c>
      <c r="F168" s="11" t="s">
        <v>1232</v>
      </c>
    </row>
    <row r="169" spans="1:6" ht="28.5" x14ac:dyDescent="0.25">
      <c r="A169" s="4" t="s">
        <v>68</v>
      </c>
      <c r="B169" s="4" t="s">
        <v>63</v>
      </c>
      <c r="C169" s="4" t="s">
        <v>1231</v>
      </c>
      <c r="D169" s="4" t="s">
        <v>10</v>
      </c>
      <c r="E169" s="5">
        <v>242</v>
      </c>
      <c r="F169" s="4" t="s">
        <v>1233</v>
      </c>
    </row>
    <row r="170" spans="1:6" x14ac:dyDescent="0.25">
      <c r="A170" s="11" t="s">
        <v>68</v>
      </c>
      <c r="B170" s="11" t="s">
        <v>63</v>
      </c>
      <c r="C170" s="11" t="s">
        <v>1231</v>
      </c>
      <c r="D170" s="11" t="s">
        <v>13</v>
      </c>
      <c r="E170" s="86">
        <v>209</v>
      </c>
      <c r="F170" s="11" t="s">
        <v>67</v>
      </c>
    </row>
    <row r="171" spans="1:6" x14ac:dyDescent="0.25">
      <c r="A171" s="4" t="s">
        <v>68</v>
      </c>
      <c r="B171" s="4" t="s">
        <v>63</v>
      </c>
      <c r="C171" s="4" t="s">
        <v>1231</v>
      </c>
      <c r="D171" s="4" t="s">
        <v>25</v>
      </c>
      <c r="E171" s="5">
        <v>187</v>
      </c>
      <c r="F171" s="4" t="s">
        <v>25</v>
      </c>
    </row>
    <row r="172" spans="1:6" x14ac:dyDescent="0.25">
      <c r="A172" s="11" t="s">
        <v>68</v>
      </c>
      <c r="B172" s="11" t="s">
        <v>63</v>
      </c>
      <c r="C172" s="11" t="s">
        <v>1231</v>
      </c>
      <c r="D172" s="11" t="s">
        <v>43</v>
      </c>
      <c r="E172" s="86">
        <v>165</v>
      </c>
      <c r="F172" s="11" t="s">
        <v>449</v>
      </c>
    </row>
    <row r="173" spans="1:6" ht="15.75" thickBot="1" x14ac:dyDescent="0.3">
      <c r="A173" s="63" t="s">
        <v>68</v>
      </c>
      <c r="B173" s="63" t="s">
        <v>63</v>
      </c>
      <c r="C173" s="63" t="s">
        <v>1231</v>
      </c>
      <c r="D173" s="63" t="s">
        <v>12</v>
      </c>
      <c r="E173" s="64">
        <v>132</v>
      </c>
      <c r="F173" s="63" t="s">
        <v>12</v>
      </c>
    </row>
    <row r="174" spans="1:6" ht="29.25" thickTop="1" x14ac:dyDescent="0.25">
      <c r="A174" s="10" t="s">
        <v>1115</v>
      </c>
      <c r="B174" s="10" t="s">
        <v>63</v>
      </c>
      <c r="C174" s="10" t="s">
        <v>1109</v>
      </c>
      <c r="D174" s="10" t="s">
        <v>7</v>
      </c>
      <c r="E174" s="88">
        <v>381</v>
      </c>
      <c r="F174" s="10" t="s">
        <v>1110</v>
      </c>
    </row>
    <row r="175" spans="1:6" ht="28.5" x14ac:dyDescent="0.25">
      <c r="A175" s="4" t="s">
        <v>1115</v>
      </c>
      <c r="B175" s="4" t="s">
        <v>63</v>
      </c>
      <c r="C175" s="4" t="s">
        <v>1109</v>
      </c>
      <c r="D175" s="4" t="s">
        <v>42</v>
      </c>
      <c r="E175" s="5">
        <v>327</v>
      </c>
      <c r="F175" s="4"/>
    </row>
    <row r="176" spans="1:6" ht="28.5" x14ac:dyDescent="0.25">
      <c r="A176" s="11" t="s">
        <v>1115</v>
      </c>
      <c r="B176" s="11" t="s">
        <v>63</v>
      </c>
      <c r="C176" s="11" t="s">
        <v>1109</v>
      </c>
      <c r="D176" s="11" t="s">
        <v>9</v>
      </c>
      <c r="E176" s="86">
        <v>257</v>
      </c>
      <c r="F176" s="11"/>
    </row>
    <row r="177" spans="1:6" ht="28.5" x14ac:dyDescent="0.25">
      <c r="A177" s="4" t="s">
        <v>1115</v>
      </c>
      <c r="B177" s="4" t="s">
        <v>63</v>
      </c>
      <c r="C177" s="4" t="s">
        <v>1109</v>
      </c>
      <c r="D177" s="4" t="s">
        <v>10</v>
      </c>
      <c r="E177" s="5">
        <v>223</v>
      </c>
      <c r="F177" s="4" t="s">
        <v>1111</v>
      </c>
    </row>
    <row r="178" spans="1:6" ht="28.5" x14ac:dyDescent="0.25">
      <c r="A178" s="11" t="s">
        <v>1115</v>
      </c>
      <c r="B178" s="11" t="s">
        <v>63</v>
      </c>
      <c r="C178" s="11" t="s">
        <v>1109</v>
      </c>
      <c r="D178" s="11" t="s">
        <v>25</v>
      </c>
      <c r="E178" s="86">
        <v>193</v>
      </c>
      <c r="F178" s="11" t="s">
        <v>1112</v>
      </c>
    </row>
    <row r="179" spans="1:6" ht="28.5" x14ac:dyDescent="0.25">
      <c r="A179" s="4" t="s">
        <v>1115</v>
      </c>
      <c r="B179" s="4" t="s">
        <v>63</v>
      </c>
      <c r="C179" s="4" t="s">
        <v>1109</v>
      </c>
      <c r="D179" s="4" t="s">
        <v>34</v>
      </c>
      <c r="E179" s="5">
        <v>178</v>
      </c>
      <c r="F179" s="4" t="s">
        <v>1113</v>
      </c>
    </row>
    <row r="180" spans="1:6" ht="28.5" x14ac:dyDescent="0.25">
      <c r="A180" s="11" t="s">
        <v>1115</v>
      </c>
      <c r="B180" s="11" t="s">
        <v>63</v>
      </c>
      <c r="C180" s="11" t="s">
        <v>1109</v>
      </c>
      <c r="D180" s="11" t="s">
        <v>13</v>
      </c>
      <c r="E180" s="86">
        <v>168</v>
      </c>
      <c r="F180" s="11" t="s">
        <v>1114</v>
      </c>
    </row>
    <row r="181" spans="1:6" ht="29.25" thickBot="1" x14ac:dyDescent="0.3">
      <c r="A181" s="63" t="s">
        <v>1115</v>
      </c>
      <c r="B181" s="63" t="s">
        <v>63</v>
      </c>
      <c r="C181" s="63" t="s">
        <v>1109</v>
      </c>
      <c r="D181" s="63" t="s">
        <v>43</v>
      </c>
      <c r="E181" s="64">
        <v>173</v>
      </c>
      <c r="F181" s="63"/>
    </row>
    <row r="182" spans="1:6" ht="29.25" thickTop="1" x14ac:dyDescent="0.25">
      <c r="A182" s="10" t="s">
        <v>1161</v>
      </c>
      <c r="B182" s="10" t="s">
        <v>5</v>
      </c>
      <c r="C182" s="10" t="s">
        <v>1162</v>
      </c>
      <c r="D182" s="10" t="s">
        <v>42</v>
      </c>
      <c r="E182" s="88">
        <v>368.5</v>
      </c>
      <c r="F182" s="10" t="s">
        <v>1164</v>
      </c>
    </row>
    <row r="183" spans="1:6" ht="28.5" x14ac:dyDescent="0.25">
      <c r="A183" s="4" t="s">
        <v>1161</v>
      </c>
      <c r="B183" s="4" t="s">
        <v>5</v>
      </c>
      <c r="C183" s="4" t="s">
        <v>1162</v>
      </c>
      <c r="D183" s="4" t="s">
        <v>9</v>
      </c>
      <c r="E183" s="5">
        <v>280.5</v>
      </c>
      <c r="F183" s="4" t="s">
        <v>1165</v>
      </c>
    </row>
    <row r="184" spans="1:6" ht="28.5" x14ac:dyDescent="0.25">
      <c r="A184" s="11" t="s">
        <v>1161</v>
      </c>
      <c r="B184" s="11" t="s">
        <v>5</v>
      </c>
      <c r="C184" s="11" t="s">
        <v>1162</v>
      </c>
      <c r="D184" s="11" t="s">
        <v>10</v>
      </c>
      <c r="E184" s="86">
        <v>236.5</v>
      </c>
      <c r="F184" s="11" t="s">
        <v>1166</v>
      </c>
    </row>
    <row r="185" spans="1:6" ht="28.5" x14ac:dyDescent="0.25">
      <c r="A185" s="4" t="s">
        <v>1161</v>
      </c>
      <c r="B185" s="4" t="s">
        <v>5</v>
      </c>
      <c r="C185" s="4" t="s">
        <v>1162</v>
      </c>
      <c r="D185" s="4" t="s">
        <v>10</v>
      </c>
      <c r="E185" s="5">
        <v>203.5</v>
      </c>
      <c r="F185" s="4" t="s">
        <v>1167</v>
      </c>
    </row>
    <row r="186" spans="1:6" ht="28.5" x14ac:dyDescent="0.25">
      <c r="A186" s="11" t="s">
        <v>1161</v>
      </c>
      <c r="B186" s="11" t="s">
        <v>5</v>
      </c>
      <c r="C186" s="11" t="s">
        <v>1162</v>
      </c>
      <c r="D186" s="11" t="s">
        <v>25</v>
      </c>
      <c r="E186" s="86">
        <v>176</v>
      </c>
      <c r="F186" s="11" t="s">
        <v>1168</v>
      </c>
    </row>
    <row r="187" spans="1:6" ht="28.5" x14ac:dyDescent="0.25">
      <c r="A187" s="4" t="s">
        <v>1161</v>
      </c>
      <c r="B187" s="4" t="s">
        <v>5</v>
      </c>
      <c r="C187" s="4" t="s">
        <v>1162</v>
      </c>
      <c r="D187" s="4" t="s">
        <v>25</v>
      </c>
      <c r="E187" s="5">
        <v>159.5</v>
      </c>
      <c r="F187" s="4" t="s">
        <v>1169</v>
      </c>
    </row>
    <row r="188" spans="1:6" ht="28.5" x14ac:dyDescent="0.25">
      <c r="A188" s="11" t="s">
        <v>1161</v>
      </c>
      <c r="B188" s="11" t="s">
        <v>5</v>
      </c>
      <c r="C188" s="11" t="s">
        <v>1162</v>
      </c>
      <c r="D188" s="11" t="s">
        <v>12</v>
      </c>
      <c r="E188" s="86">
        <v>143</v>
      </c>
      <c r="F188" s="11" t="s">
        <v>1170</v>
      </c>
    </row>
    <row r="189" spans="1:6" ht="42.75" x14ac:dyDescent="0.25">
      <c r="A189" s="4" t="s">
        <v>1161</v>
      </c>
      <c r="B189" s="4" t="s">
        <v>5</v>
      </c>
      <c r="C189" s="4" t="s">
        <v>1163</v>
      </c>
      <c r="D189" s="4" t="s">
        <v>7</v>
      </c>
      <c r="E189" s="5">
        <v>446</v>
      </c>
      <c r="F189" s="4"/>
    </row>
    <row r="190" spans="1:6" ht="42.75" x14ac:dyDescent="0.25">
      <c r="A190" s="11" t="s">
        <v>1161</v>
      </c>
      <c r="B190" s="11" t="s">
        <v>5</v>
      </c>
      <c r="C190" s="11" t="s">
        <v>1163</v>
      </c>
      <c r="D190" s="11" t="s">
        <v>42</v>
      </c>
      <c r="E190" s="86">
        <v>391</v>
      </c>
      <c r="F190" s="11"/>
    </row>
    <row r="191" spans="1:6" ht="42.75" x14ac:dyDescent="0.25">
      <c r="A191" s="4" t="s">
        <v>1161</v>
      </c>
      <c r="B191" s="4" t="s">
        <v>5</v>
      </c>
      <c r="C191" s="4" t="s">
        <v>1163</v>
      </c>
      <c r="D191" s="4" t="s">
        <v>9</v>
      </c>
      <c r="E191" s="5">
        <v>347</v>
      </c>
      <c r="F191" s="4"/>
    </row>
    <row r="192" spans="1:6" ht="42.75" x14ac:dyDescent="0.25">
      <c r="A192" s="11" t="s">
        <v>1161</v>
      </c>
      <c r="B192" s="11" t="s">
        <v>5</v>
      </c>
      <c r="C192" s="11" t="s">
        <v>1163</v>
      </c>
      <c r="D192" s="11" t="s">
        <v>10</v>
      </c>
      <c r="E192" s="86">
        <v>292</v>
      </c>
      <c r="F192" s="11"/>
    </row>
    <row r="193" spans="1:6" ht="42.75" x14ac:dyDescent="0.25">
      <c r="A193" s="4" t="s">
        <v>1161</v>
      </c>
      <c r="B193" s="4" t="s">
        <v>5</v>
      </c>
      <c r="C193" s="4" t="s">
        <v>1163</v>
      </c>
      <c r="D193" s="4" t="s">
        <v>25</v>
      </c>
      <c r="E193" s="5">
        <v>231</v>
      </c>
      <c r="F193" s="4"/>
    </row>
    <row r="194" spans="1:6" ht="42.75" x14ac:dyDescent="0.25">
      <c r="A194" s="11" t="s">
        <v>1161</v>
      </c>
      <c r="B194" s="11" t="s">
        <v>5</v>
      </c>
      <c r="C194" s="11" t="s">
        <v>1163</v>
      </c>
      <c r="D194" s="11" t="s">
        <v>13</v>
      </c>
      <c r="E194" s="86">
        <v>193</v>
      </c>
      <c r="F194" s="11"/>
    </row>
    <row r="195" spans="1:6" ht="42.75" x14ac:dyDescent="0.25">
      <c r="A195" s="4" t="s">
        <v>1161</v>
      </c>
      <c r="B195" s="4" t="s">
        <v>5</v>
      </c>
      <c r="C195" s="4" t="s">
        <v>1163</v>
      </c>
      <c r="D195" s="4" t="s">
        <v>12</v>
      </c>
      <c r="E195" s="5">
        <v>165</v>
      </c>
      <c r="F195" s="4"/>
    </row>
    <row r="196" spans="1:6" ht="43.5" thickBot="1" x14ac:dyDescent="0.3">
      <c r="A196" s="12" t="s">
        <v>1161</v>
      </c>
      <c r="B196" s="12" t="s">
        <v>5</v>
      </c>
      <c r="C196" s="12" t="s">
        <v>1163</v>
      </c>
      <c r="D196" s="12" t="s">
        <v>43</v>
      </c>
      <c r="E196" s="87">
        <v>193</v>
      </c>
      <c r="F196" s="12"/>
    </row>
    <row r="197" spans="1:6" ht="15.75" thickTop="1" x14ac:dyDescent="0.25">
      <c r="A197" s="65" t="s">
        <v>257</v>
      </c>
      <c r="B197" s="65" t="s">
        <v>5</v>
      </c>
      <c r="C197" s="65" t="s">
        <v>133</v>
      </c>
      <c r="D197" s="65" t="s">
        <v>18</v>
      </c>
      <c r="E197" s="66">
        <v>495</v>
      </c>
      <c r="F197" s="65" t="s">
        <v>19</v>
      </c>
    </row>
    <row r="198" spans="1:6" x14ac:dyDescent="0.25">
      <c r="A198" s="11" t="s">
        <v>257</v>
      </c>
      <c r="B198" s="11" t="s">
        <v>5</v>
      </c>
      <c r="C198" s="11" t="s">
        <v>133</v>
      </c>
      <c r="D198" s="11" t="s">
        <v>7</v>
      </c>
      <c r="E198" s="86">
        <v>410</v>
      </c>
      <c r="F198" s="11" t="s">
        <v>20</v>
      </c>
    </row>
    <row r="199" spans="1:6" ht="42.75" x14ac:dyDescent="0.25">
      <c r="A199" s="4" t="s">
        <v>257</v>
      </c>
      <c r="B199" s="4" t="s">
        <v>5</v>
      </c>
      <c r="C199" s="4" t="s">
        <v>133</v>
      </c>
      <c r="D199" s="4" t="s">
        <v>21</v>
      </c>
      <c r="E199" s="5">
        <v>310</v>
      </c>
      <c r="F199" s="4" t="s">
        <v>22</v>
      </c>
    </row>
    <row r="200" spans="1:6" x14ac:dyDescent="0.25">
      <c r="A200" s="11" t="s">
        <v>257</v>
      </c>
      <c r="B200" s="11" t="s">
        <v>5</v>
      </c>
      <c r="C200" s="11" t="s">
        <v>133</v>
      </c>
      <c r="D200" s="11" t="s">
        <v>9</v>
      </c>
      <c r="E200" s="86">
        <v>270</v>
      </c>
      <c r="F200" s="11" t="s">
        <v>23</v>
      </c>
    </row>
    <row r="201" spans="1:6" x14ac:dyDescent="0.25">
      <c r="A201" s="4" t="s">
        <v>257</v>
      </c>
      <c r="B201" s="4" t="s">
        <v>5</v>
      </c>
      <c r="C201" s="4" t="s">
        <v>133</v>
      </c>
      <c r="D201" s="4" t="s">
        <v>10</v>
      </c>
      <c r="E201" s="5">
        <v>230</v>
      </c>
      <c r="F201" s="4" t="s">
        <v>24</v>
      </c>
    </row>
    <row r="202" spans="1:6" x14ac:dyDescent="0.25">
      <c r="A202" s="11" t="s">
        <v>257</v>
      </c>
      <c r="B202" s="11" t="s">
        <v>5</v>
      </c>
      <c r="C202" s="11" t="s">
        <v>133</v>
      </c>
      <c r="D202" s="11" t="s">
        <v>25</v>
      </c>
      <c r="E202" s="86">
        <v>200</v>
      </c>
      <c r="F202" s="11" t="s">
        <v>26</v>
      </c>
    </row>
    <row r="203" spans="1:6" ht="15.75" thickBot="1" x14ac:dyDescent="0.3">
      <c r="A203" s="63" t="s">
        <v>257</v>
      </c>
      <c r="B203" s="63" t="s">
        <v>5</v>
      </c>
      <c r="C203" s="63" t="s">
        <v>133</v>
      </c>
      <c r="D203" s="63" t="s">
        <v>12</v>
      </c>
      <c r="E203" s="64">
        <v>150</v>
      </c>
      <c r="F203" s="63" t="s">
        <v>27</v>
      </c>
    </row>
    <row r="204" spans="1:6" ht="15.75" thickTop="1" x14ac:dyDescent="0.25"/>
  </sheetData>
  <autoFilter ref="A2:F203" xr:uid="{837C8982-8A18-41AC-AAFE-2F6B9D7F3971}">
    <sortState xmlns:xlrd2="http://schemas.microsoft.com/office/spreadsheetml/2017/richdata2" ref="A3:F203">
      <sortCondition ref="A2:A203"/>
    </sortState>
  </autoFilter>
  <mergeCells count="1">
    <mergeCell ref="B1:F1"/>
  </mergeCells>
  <dataValidations count="1">
    <dataValidation type="list" allowBlank="1" showInputMessage="1" showErrorMessage="1" prompt="Please select from the dropdown list." sqref="D3:D41 D43 D139:D173 D45:D133 D193:D203" xr:uid="{B06D8919-D7BE-4388-BA9B-3E731AF22CD9}">
      <formula1>"Partner, Director, Senior Manager, Associate Director, Principal, Associate, Senior, Scientist, Specialist, Technician, Draftsperson, Graduate"</formula1>
    </dataValidation>
  </dataValidations>
  <hyperlinks>
    <hyperlink ref="A1" location="Summary!A1" display="Link to SUMMARY Worksheet" xr:uid="{B9F4AB34-0EB2-4168-A702-D5229EC820C2}"/>
  </hyperlinks>
  <pageMargins left="0.7" right="0.7" top="0.75" bottom="0.75" header="0.3" footer="0.3"/>
  <headerFooter>
    <oddHeader>&amp;C&amp;"Calibri"&amp;12&amp;KFF0000 OFFICIAL&amp;1#_x000D_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0F712-2706-406E-A47C-29948C525193}">
  <sheetPr>
    <tabColor theme="9" tint="-0.249977111117893"/>
  </sheetPr>
  <dimension ref="A1:M21"/>
  <sheetViews>
    <sheetView showGridLines="0" workbookViewId="0">
      <selection activeCell="A2" sqref="A2"/>
    </sheetView>
  </sheetViews>
  <sheetFormatPr defaultRowHeight="15" x14ac:dyDescent="0.25"/>
  <cols>
    <col min="1" max="1" width="36.5703125" customWidth="1"/>
    <col min="2" max="13" width="14.140625" customWidth="1"/>
    <col min="14" max="14" width="11.28515625" bestFit="1" customWidth="1"/>
  </cols>
  <sheetData>
    <row r="1" spans="1:13" ht="25.5" x14ac:dyDescent="0.5">
      <c r="A1" s="39" t="s">
        <v>195</v>
      </c>
      <c r="B1" s="178" t="s">
        <v>1264</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44</v>
      </c>
      <c r="B4" s="104">
        <v>340</v>
      </c>
      <c r="C4" s="104">
        <v>375</v>
      </c>
      <c r="D4" s="104">
        <v>420</v>
      </c>
      <c r="E4" s="104">
        <v>200</v>
      </c>
      <c r="F4" s="104">
        <v>180</v>
      </c>
      <c r="G4" s="104">
        <v>420</v>
      </c>
      <c r="H4" s="104">
        <v>340</v>
      </c>
      <c r="I4" s="104">
        <v>290</v>
      </c>
      <c r="J4" s="104">
        <v>290</v>
      </c>
      <c r="K4" s="104">
        <v>375</v>
      </c>
      <c r="L4" s="104">
        <v>230</v>
      </c>
      <c r="M4" s="104">
        <v>250</v>
      </c>
    </row>
    <row r="5" spans="1:13" ht="16.5" x14ac:dyDescent="0.3">
      <c r="A5" s="84" t="s">
        <v>61</v>
      </c>
      <c r="B5" s="104">
        <v>341</v>
      </c>
      <c r="C5" s="104"/>
      <c r="D5" s="104">
        <v>385</v>
      </c>
      <c r="E5" s="104"/>
      <c r="F5" s="104">
        <v>187</v>
      </c>
      <c r="G5" s="104"/>
      <c r="H5" s="104">
        <v>363</v>
      </c>
      <c r="I5" s="104"/>
      <c r="J5" s="104">
        <v>264</v>
      </c>
      <c r="K5" s="104"/>
      <c r="L5" s="104">
        <v>308</v>
      </c>
      <c r="M5" s="104">
        <v>231</v>
      </c>
    </row>
    <row r="6" spans="1:13" ht="16.5" x14ac:dyDescent="0.3">
      <c r="A6" s="70" t="s">
        <v>62</v>
      </c>
      <c r="B6" s="104">
        <v>304.70000000000005</v>
      </c>
      <c r="C6" s="104"/>
      <c r="D6" s="104">
        <v>403.70000000000005</v>
      </c>
      <c r="E6" s="104"/>
      <c r="F6" s="104"/>
      <c r="G6" s="104">
        <v>471.90000000000003</v>
      </c>
      <c r="H6" s="104"/>
      <c r="I6" s="104"/>
      <c r="J6" s="104">
        <v>261.8</v>
      </c>
      <c r="K6" s="104"/>
      <c r="L6" s="104"/>
      <c r="M6" s="104"/>
    </row>
    <row r="7" spans="1:13" ht="16.5" x14ac:dyDescent="0.3">
      <c r="A7" s="84" t="s">
        <v>82</v>
      </c>
      <c r="B7" s="104"/>
      <c r="C7" s="104"/>
      <c r="D7" s="104">
        <v>352</v>
      </c>
      <c r="E7" s="104"/>
      <c r="F7" s="104">
        <v>154</v>
      </c>
      <c r="G7" s="104"/>
      <c r="H7" s="104"/>
      <c r="I7" s="104"/>
      <c r="J7" s="104"/>
      <c r="K7" s="104">
        <v>308</v>
      </c>
      <c r="L7" s="104"/>
      <c r="M7" s="104"/>
    </row>
    <row r="8" spans="1:13" ht="16.5" x14ac:dyDescent="0.3">
      <c r="A8" s="70" t="s">
        <v>482</v>
      </c>
      <c r="B8" s="104">
        <v>264</v>
      </c>
      <c r="C8" s="104"/>
      <c r="D8" s="104"/>
      <c r="E8" s="104"/>
      <c r="F8" s="104"/>
      <c r="G8" s="104"/>
      <c r="H8" s="104">
        <v>385</v>
      </c>
      <c r="I8" s="104"/>
      <c r="J8" s="104">
        <v>297</v>
      </c>
      <c r="K8" s="104"/>
      <c r="L8" s="104">
        <v>198</v>
      </c>
      <c r="M8" s="104"/>
    </row>
    <row r="9" spans="1:13" ht="16.5" x14ac:dyDescent="0.3">
      <c r="A9" s="84" t="s">
        <v>445</v>
      </c>
      <c r="B9" s="104"/>
      <c r="C9" s="104">
        <v>220</v>
      </c>
      <c r="D9" s="104">
        <v>231</v>
      </c>
      <c r="E9" s="104"/>
      <c r="F9" s="104">
        <v>148.5</v>
      </c>
      <c r="G9" s="104"/>
      <c r="H9" s="104"/>
      <c r="I9" s="104"/>
      <c r="J9" s="104">
        <v>203.5</v>
      </c>
      <c r="K9" s="104"/>
      <c r="L9" s="104">
        <v>210</v>
      </c>
      <c r="M9" s="104"/>
    </row>
    <row r="10" spans="1:13" ht="16.5" x14ac:dyDescent="0.3">
      <c r="A10" s="70" t="s">
        <v>1258</v>
      </c>
      <c r="B10" s="104"/>
      <c r="C10" s="104"/>
      <c r="D10" s="104"/>
      <c r="E10" s="104"/>
      <c r="F10" s="104"/>
      <c r="G10" s="104"/>
      <c r="H10" s="104">
        <v>279</v>
      </c>
      <c r="I10" s="104"/>
      <c r="J10" s="104"/>
      <c r="K10" s="104"/>
      <c r="L10" s="104"/>
      <c r="M10" s="104"/>
    </row>
    <row r="11" spans="1:13" ht="16.5" x14ac:dyDescent="0.3">
      <c r="A11" s="84" t="s">
        <v>1236</v>
      </c>
      <c r="B11" s="104"/>
      <c r="C11" s="104"/>
      <c r="D11" s="104">
        <v>374</v>
      </c>
      <c r="E11" s="104">
        <v>220.00000000000003</v>
      </c>
      <c r="F11" s="104">
        <v>231.00000000000003</v>
      </c>
      <c r="G11" s="104"/>
      <c r="H11" s="104">
        <v>363.00000000000006</v>
      </c>
      <c r="I11" s="104"/>
      <c r="J11" s="104">
        <v>335.5</v>
      </c>
      <c r="K11" s="104"/>
      <c r="L11" s="104">
        <v>291.5</v>
      </c>
      <c r="M11" s="104"/>
    </row>
    <row r="12" spans="1:13" ht="17.25" thickBot="1" x14ac:dyDescent="0.35">
      <c r="A12" s="74" t="s">
        <v>68</v>
      </c>
      <c r="B12" s="105">
        <v>286</v>
      </c>
      <c r="C12" s="105">
        <v>341</v>
      </c>
      <c r="D12" s="105">
        <v>396</v>
      </c>
      <c r="E12" s="105">
        <v>165</v>
      </c>
      <c r="F12" s="105">
        <v>132</v>
      </c>
      <c r="G12" s="105"/>
      <c r="H12" s="105">
        <v>319</v>
      </c>
      <c r="I12" s="105"/>
      <c r="J12" s="105">
        <v>242</v>
      </c>
      <c r="K12" s="105">
        <v>374</v>
      </c>
      <c r="L12" s="105">
        <v>264</v>
      </c>
      <c r="M12" s="105">
        <v>209</v>
      </c>
    </row>
    <row r="13" spans="1:13" ht="15.75" thickTop="1" x14ac:dyDescent="0.25"/>
    <row r="14" spans="1:13" x14ac:dyDescent="0.25">
      <c r="A14" s="61" t="s">
        <v>187</v>
      </c>
      <c r="B14" s="54">
        <f>AVERAGE(B4:B12)</f>
        <v>307.14</v>
      </c>
      <c r="C14" s="54">
        <f t="shared" ref="C14:M14" si="0">AVERAGE(C4:C12)</f>
        <v>312</v>
      </c>
      <c r="D14" s="54">
        <f t="shared" si="0"/>
        <v>365.95714285714286</v>
      </c>
      <c r="E14" s="54">
        <f t="shared" si="0"/>
        <v>195</v>
      </c>
      <c r="F14" s="54">
        <f t="shared" si="0"/>
        <v>172.08333333333334</v>
      </c>
      <c r="G14" s="54">
        <f t="shared" si="0"/>
        <v>445.95000000000005</v>
      </c>
      <c r="H14" s="54">
        <f t="shared" si="0"/>
        <v>341.5</v>
      </c>
      <c r="I14" s="54">
        <f t="shared" si="0"/>
        <v>290</v>
      </c>
      <c r="J14" s="54">
        <f t="shared" si="0"/>
        <v>270.54285714285714</v>
      </c>
      <c r="K14" s="54">
        <f t="shared" si="0"/>
        <v>352.33333333333331</v>
      </c>
      <c r="L14" s="54">
        <f t="shared" si="0"/>
        <v>250.25</v>
      </c>
      <c r="M14" s="54">
        <f t="shared" si="0"/>
        <v>230</v>
      </c>
    </row>
    <row r="15" spans="1:13" x14ac:dyDescent="0.25">
      <c r="A15" s="61" t="s">
        <v>188</v>
      </c>
      <c r="B15" s="54">
        <f>STDEV(B4:B12)</f>
        <v>33.690473430927028</v>
      </c>
      <c r="C15" s="54">
        <f t="shared" ref="C15:M15" si="1">STDEV(C4:C12)</f>
        <v>81.467785044151043</v>
      </c>
      <c r="D15" s="54">
        <f t="shared" si="1"/>
        <v>63.355185453201635</v>
      </c>
      <c r="E15" s="54">
        <f t="shared" si="1"/>
        <v>27.83882181415024</v>
      </c>
      <c r="F15" s="54">
        <f t="shared" si="1"/>
        <v>35.344612979443824</v>
      </c>
      <c r="G15" s="54">
        <f t="shared" si="1"/>
        <v>36.69884194358184</v>
      </c>
      <c r="H15" s="54">
        <f t="shared" si="1"/>
        <v>38.030251116709707</v>
      </c>
      <c r="I15" s="54" t="e">
        <f t="shared" si="1"/>
        <v>#DIV/0!</v>
      </c>
      <c r="J15" s="54">
        <f t="shared" si="1"/>
        <v>42.282141901865941</v>
      </c>
      <c r="K15" s="54">
        <f t="shared" si="1"/>
        <v>38.397048497681865</v>
      </c>
      <c r="L15" s="54">
        <f t="shared" si="1"/>
        <v>44.689763928667155</v>
      </c>
      <c r="M15" s="54">
        <f t="shared" si="1"/>
        <v>20.518284528683193</v>
      </c>
    </row>
    <row r="16" spans="1:13" x14ac:dyDescent="0.25">
      <c r="A16" s="61" t="s">
        <v>189</v>
      </c>
      <c r="B16" s="54">
        <f>SUM(B14:B15)</f>
        <v>340.83047343092699</v>
      </c>
      <c r="C16" s="54">
        <f t="shared" ref="C16:M16" si="2">SUM(C14:C15)</f>
        <v>393.46778504415101</v>
      </c>
      <c r="D16" s="54">
        <f t="shared" si="2"/>
        <v>429.31232831034447</v>
      </c>
      <c r="E16" s="54">
        <f t="shared" si="2"/>
        <v>222.83882181415024</v>
      </c>
      <c r="F16" s="54">
        <f t="shared" si="2"/>
        <v>207.42794631277718</v>
      </c>
      <c r="G16" s="54">
        <f t="shared" si="2"/>
        <v>482.64884194358189</v>
      </c>
      <c r="H16" s="54">
        <f t="shared" si="2"/>
        <v>379.53025111670968</v>
      </c>
      <c r="I16" s="54" t="e">
        <f t="shared" si="2"/>
        <v>#DIV/0!</v>
      </c>
      <c r="J16" s="54">
        <f t="shared" si="2"/>
        <v>312.82499904472309</v>
      </c>
      <c r="K16" s="54">
        <f t="shared" si="2"/>
        <v>390.73038183101517</v>
      </c>
      <c r="L16" s="54">
        <f t="shared" si="2"/>
        <v>294.93976392866716</v>
      </c>
      <c r="M16" s="54">
        <f t="shared" si="2"/>
        <v>250.51828452868318</v>
      </c>
    </row>
    <row r="18" spans="1:2" x14ac:dyDescent="0.25">
      <c r="A18" s="85" t="s">
        <v>196</v>
      </c>
    </row>
    <row r="19" spans="1:2" x14ac:dyDescent="0.25">
      <c r="A19" s="56" t="s">
        <v>194</v>
      </c>
    </row>
    <row r="20" spans="1:2" x14ac:dyDescent="0.25">
      <c r="A20" s="57" t="s">
        <v>192</v>
      </c>
      <c r="B20" s="58" t="s">
        <v>193</v>
      </c>
    </row>
    <row r="21" spans="1:2" x14ac:dyDescent="0.25">
      <c r="A21" s="59" t="s">
        <v>190</v>
      </c>
      <c r="B21" s="60" t="s">
        <v>191</v>
      </c>
    </row>
  </sheetData>
  <mergeCells count="1">
    <mergeCell ref="B1:M1"/>
  </mergeCells>
  <conditionalFormatting pivot="1" sqref="B4:M12">
    <cfRule type="cellIs" dxfId="31" priority="4" operator="greaterThan">
      <formula>B$16</formula>
    </cfRule>
  </conditionalFormatting>
  <conditionalFormatting pivot="1" sqref="B4:M12">
    <cfRule type="cellIs" dxfId="30" priority="3" operator="between">
      <formula>B$14</formula>
      <formula>B$16</formula>
    </cfRule>
  </conditionalFormatting>
  <conditionalFormatting pivot="1" sqref="B4:M12">
    <cfRule type="cellIs" dxfId="29" priority="2" operator="lessThan">
      <formula>B$14</formula>
    </cfRule>
  </conditionalFormatting>
  <conditionalFormatting pivot="1" sqref="B4:M12">
    <cfRule type="containsBlanks" dxfId="28" priority="1">
      <formula>LEN(TRIM(B4))=0</formula>
    </cfRule>
  </conditionalFormatting>
  <hyperlinks>
    <hyperlink ref="A1" location="Summary!A1" display="Link to SUMMARY Worksheet" xr:uid="{1F49837F-E101-4C4B-BF5F-EF8323EAB464}"/>
  </hyperlinks>
  <pageMargins left="0.7" right="0.7" top="0.75" bottom="0.75" header="0.3" footer="0.3"/>
  <headerFooter>
    <oddHeader>&amp;C&amp;"Calibri"&amp;12&amp;KFF0000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FD6B-7004-423F-A8F1-48F22944FCF9}">
  <sheetPr filterMode="1">
    <tabColor theme="8" tint="-0.249977111117893"/>
  </sheetPr>
  <dimension ref="A1:V140"/>
  <sheetViews>
    <sheetView workbookViewId="0"/>
  </sheetViews>
  <sheetFormatPr defaultRowHeight="15.75" x14ac:dyDescent="0.2"/>
  <cols>
    <col min="1" max="1" width="14.140625" style="158" customWidth="1"/>
    <col min="2" max="2" width="36.7109375" style="158" customWidth="1"/>
    <col min="3" max="22" width="17.28515625" style="161" customWidth="1"/>
    <col min="23" max="25" width="9.140625" style="161"/>
    <col min="26" max="26" width="8" style="161" customWidth="1"/>
    <col min="27" max="16384" width="9.140625" style="161"/>
  </cols>
  <sheetData>
    <row r="1" spans="1:22" s="157" customFormat="1" ht="24" x14ac:dyDescent="0.25">
      <c r="A1" s="183" t="s">
        <v>2773</v>
      </c>
      <c r="B1" s="133" t="s">
        <v>1657</v>
      </c>
      <c r="C1" s="134"/>
      <c r="D1" s="134"/>
      <c r="E1" s="134"/>
      <c r="F1" s="147"/>
      <c r="G1" s="147"/>
      <c r="H1" s="147"/>
      <c r="I1" s="147"/>
      <c r="J1" s="147"/>
      <c r="K1" s="147"/>
      <c r="L1" s="147"/>
      <c r="M1" s="147"/>
      <c r="N1" s="147"/>
      <c r="O1" s="147"/>
      <c r="P1" s="147"/>
      <c r="Q1" s="147"/>
      <c r="R1" s="147"/>
      <c r="S1" s="147"/>
      <c r="T1" s="147"/>
      <c r="U1" s="147"/>
      <c r="V1" s="147"/>
    </row>
    <row r="2" spans="1:22" s="158" customFormat="1" ht="63" x14ac:dyDescent="0.25">
      <c r="A2" s="142" t="s">
        <v>1671</v>
      </c>
      <c r="B2" s="142" t="s">
        <v>1672</v>
      </c>
      <c r="C2" s="142" t="s">
        <v>2760</v>
      </c>
      <c r="D2" s="142" t="s">
        <v>93</v>
      </c>
      <c r="E2" s="142" t="s">
        <v>125</v>
      </c>
      <c r="F2" s="142" t="s">
        <v>128</v>
      </c>
      <c r="G2" s="142" t="s">
        <v>719</v>
      </c>
      <c r="H2" s="142" t="s">
        <v>1457</v>
      </c>
      <c r="I2" s="142" t="s">
        <v>627</v>
      </c>
      <c r="J2" s="142" t="s">
        <v>133</v>
      </c>
      <c r="K2" s="142" t="s">
        <v>131</v>
      </c>
      <c r="L2" s="142" t="s">
        <v>2761</v>
      </c>
      <c r="M2" s="142" t="s">
        <v>2762</v>
      </c>
      <c r="N2" s="142" t="s">
        <v>139</v>
      </c>
      <c r="O2" s="142" t="s">
        <v>132</v>
      </c>
      <c r="P2" s="142" t="s">
        <v>130</v>
      </c>
      <c r="Q2" s="142" t="s">
        <v>126</v>
      </c>
      <c r="R2" s="142" t="s">
        <v>136</v>
      </c>
      <c r="S2" s="142" t="s">
        <v>2763</v>
      </c>
      <c r="T2" s="142" t="s">
        <v>135</v>
      </c>
      <c r="U2" s="142" t="s">
        <v>134</v>
      </c>
      <c r="V2" s="142" t="s">
        <v>2764</v>
      </c>
    </row>
    <row r="3" spans="1:22" ht="32.25" customHeight="1" x14ac:dyDescent="0.2">
      <c r="A3" s="150" t="s">
        <v>2765</v>
      </c>
      <c r="B3" s="150" t="s">
        <v>703</v>
      </c>
      <c r="C3" s="159"/>
      <c r="D3" s="160" t="s">
        <v>2766</v>
      </c>
      <c r="E3" s="160" t="s">
        <v>2766</v>
      </c>
      <c r="F3" s="160" t="s">
        <v>2766</v>
      </c>
      <c r="G3" s="160" t="s">
        <v>2766</v>
      </c>
      <c r="H3" s="159"/>
      <c r="I3" s="160" t="s">
        <v>2766</v>
      </c>
      <c r="J3" s="159"/>
      <c r="K3" s="159"/>
      <c r="L3" s="159"/>
      <c r="M3" s="159"/>
      <c r="N3" s="159"/>
      <c r="O3" s="159"/>
      <c r="P3" s="159"/>
      <c r="Q3" s="160" t="s">
        <v>2766</v>
      </c>
      <c r="R3" s="159"/>
      <c r="S3" s="159"/>
      <c r="T3" s="159"/>
      <c r="U3" s="159"/>
      <c r="V3" s="160" t="s">
        <v>2766</v>
      </c>
    </row>
    <row r="4" spans="1:22" hidden="1" x14ac:dyDescent="0.2">
      <c r="A4" s="150" t="s">
        <v>2767</v>
      </c>
      <c r="B4" s="150" t="s">
        <v>70</v>
      </c>
      <c r="C4" s="162" t="s">
        <v>2768</v>
      </c>
      <c r="D4" s="163"/>
      <c r="E4" s="163"/>
      <c r="F4" s="163"/>
      <c r="G4" s="163"/>
      <c r="H4" s="163"/>
      <c r="I4" s="163"/>
      <c r="J4" s="163"/>
      <c r="K4" s="163"/>
      <c r="L4" s="163"/>
      <c r="M4" s="163"/>
      <c r="N4" s="163"/>
      <c r="O4" s="163"/>
      <c r="P4" s="163"/>
      <c r="Q4" s="163"/>
      <c r="R4" s="163"/>
      <c r="S4" s="163"/>
      <c r="T4" s="163"/>
      <c r="U4" s="163"/>
      <c r="V4" s="163"/>
    </row>
    <row r="5" spans="1:22" ht="32.25" customHeight="1" x14ac:dyDescent="0.2">
      <c r="A5" s="150" t="s">
        <v>2765</v>
      </c>
      <c r="B5" s="150" t="s">
        <v>1701</v>
      </c>
      <c r="C5" s="160" t="s">
        <v>2766</v>
      </c>
      <c r="D5" s="159"/>
      <c r="E5" s="159"/>
      <c r="F5" s="159"/>
      <c r="G5" s="159"/>
      <c r="H5" s="159"/>
      <c r="I5" s="159"/>
      <c r="J5" s="159"/>
      <c r="K5" s="159"/>
      <c r="L5" s="159"/>
      <c r="M5" s="159"/>
      <c r="N5" s="159"/>
      <c r="O5" s="159"/>
      <c r="P5" s="159"/>
      <c r="Q5" s="159"/>
      <c r="R5" s="159"/>
      <c r="S5" s="159"/>
      <c r="T5" s="159"/>
      <c r="U5" s="159"/>
      <c r="V5" s="159"/>
    </row>
    <row r="6" spans="1:22" hidden="1" x14ac:dyDescent="0.2">
      <c r="A6" s="150" t="s">
        <v>2767</v>
      </c>
      <c r="B6" s="150" t="s">
        <v>1709</v>
      </c>
      <c r="C6" s="163"/>
      <c r="D6" s="163"/>
      <c r="E6" s="163"/>
      <c r="F6" s="163"/>
      <c r="G6" s="162" t="s">
        <v>2768</v>
      </c>
      <c r="H6" s="163"/>
      <c r="I6" s="163"/>
      <c r="J6" s="163"/>
      <c r="K6" s="163"/>
      <c r="L6" s="163"/>
      <c r="M6" s="163"/>
      <c r="N6" s="163"/>
      <c r="O6" s="163"/>
      <c r="P6" s="162" t="s">
        <v>2768</v>
      </c>
      <c r="Q6" s="163"/>
      <c r="R6" s="163"/>
      <c r="S6" s="163"/>
      <c r="T6" s="163"/>
      <c r="U6" s="163"/>
      <c r="V6" s="163"/>
    </row>
    <row r="7" spans="1:22" hidden="1" x14ac:dyDescent="0.2">
      <c r="A7" s="150" t="s">
        <v>2767</v>
      </c>
      <c r="B7" s="150" t="s">
        <v>1718</v>
      </c>
      <c r="C7" s="163"/>
      <c r="D7" s="162" t="s">
        <v>2768</v>
      </c>
      <c r="E7" s="162" t="s">
        <v>2768</v>
      </c>
      <c r="F7" s="162" t="s">
        <v>2768</v>
      </c>
      <c r="G7" s="162" t="s">
        <v>2768</v>
      </c>
      <c r="H7" s="162" t="s">
        <v>2768</v>
      </c>
      <c r="I7" s="162" t="s">
        <v>2768</v>
      </c>
      <c r="J7" s="162" t="s">
        <v>2768</v>
      </c>
      <c r="K7" s="163"/>
      <c r="L7" s="163"/>
      <c r="M7" s="162" t="s">
        <v>2768</v>
      </c>
      <c r="N7" s="162" t="s">
        <v>2768</v>
      </c>
      <c r="O7" s="163"/>
      <c r="P7" s="162" t="s">
        <v>2768</v>
      </c>
      <c r="Q7" s="162" t="s">
        <v>2768</v>
      </c>
      <c r="R7" s="162" t="s">
        <v>2768</v>
      </c>
      <c r="S7" s="162" t="s">
        <v>2768</v>
      </c>
      <c r="T7" s="162" t="s">
        <v>2768</v>
      </c>
      <c r="U7" s="163"/>
      <c r="V7" s="163"/>
    </row>
    <row r="8" spans="1:22" ht="32.25" customHeight="1" x14ac:dyDescent="0.2">
      <c r="A8" s="150" t="s">
        <v>2765</v>
      </c>
      <c r="B8" s="150" t="s">
        <v>1726</v>
      </c>
      <c r="C8" s="159"/>
      <c r="D8" s="160" t="s">
        <v>2766</v>
      </c>
      <c r="E8" s="160" t="s">
        <v>2766</v>
      </c>
      <c r="F8" s="159"/>
      <c r="G8" s="160" t="s">
        <v>2766</v>
      </c>
      <c r="H8" s="159"/>
      <c r="I8" s="159"/>
      <c r="J8" s="159"/>
      <c r="K8" s="159"/>
      <c r="L8" s="159"/>
      <c r="M8" s="159"/>
      <c r="N8" s="160" t="s">
        <v>2766</v>
      </c>
      <c r="O8" s="159"/>
      <c r="P8" s="160" t="s">
        <v>2766</v>
      </c>
      <c r="Q8" s="159"/>
      <c r="R8" s="159"/>
      <c r="S8" s="159"/>
      <c r="T8" s="159"/>
      <c r="U8" s="159"/>
      <c r="V8" s="159"/>
    </row>
    <row r="9" spans="1:22" ht="32.25" customHeight="1" x14ac:dyDescent="0.2">
      <c r="A9" s="150" t="s">
        <v>2765</v>
      </c>
      <c r="B9" s="150" t="s">
        <v>853</v>
      </c>
      <c r="C9" s="159"/>
      <c r="D9" s="159"/>
      <c r="E9" s="159"/>
      <c r="F9" s="159"/>
      <c r="G9" s="159"/>
      <c r="H9" s="159"/>
      <c r="I9" s="159"/>
      <c r="J9" s="159"/>
      <c r="K9" s="159"/>
      <c r="L9" s="159"/>
      <c r="M9" s="159"/>
      <c r="N9" s="159"/>
      <c r="O9" s="159"/>
      <c r="P9" s="160" t="s">
        <v>2766</v>
      </c>
      <c r="Q9" s="159"/>
      <c r="R9" s="159"/>
      <c r="S9" s="159"/>
      <c r="T9" s="159"/>
      <c r="U9" s="159"/>
      <c r="V9" s="159"/>
    </row>
    <row r="10" spans="1:22" hidden="1" x14ac:dyDescent="0.2">
      <c r="A10" s="150" t="s">
        <v>2767</v>
      </c>
      <c r="B10" s="150" t="s">
        <v>198</v>
      </c>
      <c r="C10" s="163"/>
      <c r="D10" s="162" t="s">
        <v>2768</v>
      </c>
      <c r="E10" s="163"/>
      <c r="F10" s="163"/>
      <c r="G10" s="162" t="s">
        <v>2768</v>
      </c>
      <c r="H10" s="163"/>
      <c r="I10" s="163"/>
      <c r="J10" s="163"/>
      <c r="K10" s="163"/>
      <c r="L10" s="163"/>
      <c r="M10" s="163"/>
      <c r="N10" s="163"/>
      <c r="O10" s="163"/>
      <c r="P10" s="163"/>
      <c r="Q10" s="163"/>
      <c r="R10" s="163"/>
      <c r="S10" s="163"/>
      <c r="T10" s="163"/>
      <c r="U10" s="163"/>
      <c r="V10" s="163"/>
    </row>
    <row r="11" spans="1:22" hidden="1" x14ac:dyDescent="0.2">
      <c r="A11" s="150" t="s">
        <v>2767</v>
      </c>
      <c r="B11" s="150" t="s">
        <v>668</v>
      </c>
      <c r="C11" s="163"/>
      <c r="D11" s="163"/>
      <c r="E11" s="162" t="s">
        <v>2768</v>
      </c>
      <c r="F11" s="162" t="s">
        <v>2768</v>
      </c>
      <c r="G11" s="163"/>
      <c r="H11" s="163"/>
      <c r="I11" s="162" t="s">
        <v>2768</v>
      </c>
      <c r="J11" s="163"/>
      <c r="K11" s="163"/>
      <c r="L11" s="163"/>
      <c r="M11" s="162" t="s">
        <v>2768</v>
      </c>
      <c r="N11" s="163"/>
      <c r="O11" s="163"/>
      <c r="P11" s="163"/>
      <c r="Q11" s="162" t="s">
        <v>2768</v>
      </c>
      <c r="R11" s="163"/>
      <c r="S11" s="163"/>
      <c r="T11" s="163"/>
      <c r="U11" s="163"/>
      <c r="V11" s="163"/>
    </row>
    <row r="12" spans="1:22" ht="32.25" customHeight="1" x14ac:dyDescent="0.2">
      <c r="A12" s="150" t="s">
        <v>2765</v>
      </c>
      <c r="B12" s="150" t="s">
        <v>1759</v>
      </c>
      <c r="C12" s="159"/>
      <c r="D12" s="159"/>
      <c r="E12" s="159"/>
      <c r="F12" s="159"/>
      <c r="G12" s="160" t="s">
        <v>2766</v>
      </c>
      <c r="H12" s="159"/>
      <c r="I12" s="159"/>
      <c r="J12" s="159"/>
      <c r="K12" s="159"/>
      <c r="L12" s="159"/>
      <c r="M12" s="159"/>
      <c r="N12" s="159"/>
      <c r="O12" s="159"/>
      <c r="P12" s="159"/>
      <c r="Q12" s="159"/>
      <c r="R12" s="159"/>
      <c r="S12" s="159"/>
      <c r="T12" s="159"/>
      <c r="U12" s="159"/>
      <c r="V12" s="159"/>
    </row>
    <row r="13" spans="1:22" hidden="1" x14ac:dyDescent="0.2">
      <c r="A13" s="150" t="s">
        <v>2767</v>
      </c>
      <c r="B13" s="150" t="s">
        <v>2676</v>
      </c>
      <c r="C13" s="163"/>
      <c r="D13" s="163"/>
      <c r="E13" s="163"/>
      <c r="F13" s="163"/>
      <c r="G13" s="163"/>
      <c r="H13" s="163"/>
      <c r="I13" s="163"/>
      <c r="J13" s="163"/>
      <c r="K13" s="163"/>
      <c r="L13" s="163"/>
      <c r="M13" s="163"/>
      <c r="N13" s="163"/>
      <c r="O13" s="163"/>
      <c r="P13" s="163"/>
      <c r="Q13" s="163"/>
      <c r="R13" s="163"/>
      <c r="S13" s="163"/>
      <c r="T13" s="163"/>
      <c r="U13" s="163"/>
      <c r="V13" s="162" t="s">
        <v>2768</v>
      </c>
    </row>
    <row r="14" spans="1:22" hidden="1" x14ac:dyDescent="0.2">
      <c r="A14" s="150" t="s">
        <v>2767</v>
      </c>
      <c r="B14" s="150" t="s">
        <v>467</v>
      </c>
      <c r="C14" s="163"/>
      <c r="D14" s="162" t="s">
        <v>2768</v>
      </c>
      <c r="E14" s="162" t="s">
        <v>2768</v>
      </c>
      <c r="F14" s="162" t="s">
        <v>2768</v>
      </c>
      <c r="G14" s="162" t="s">
        <v>2768</v>
      </c>
      <c r="H14" s="162" t="s">
        <v>2768</v>
      </c>
      <c r="I14" s="162" t="s">
        <v>2768</v>
      </c>
      <c r="J14" s="162" t="s">
        <v>2768</v>
      </c>
      <c r="K14" s="162" t="s">
        <v>2768</v>
      </c>
      <c r="L14" s="163"/>
      <c r="M14" s="163"/>
      <c r="N14" s="163"/>
      <c r="O14" s="163"/>
      <c r="P14" s="163"/>
      <c r="Q14" s="162" t="s">
        <v>2768</v>
      </c>
      <c r="R14" s="162" t="s">
        <v>2768</v>
      </c>
      <c r="S14" s="163"/>
      <c r="T14" s="162" t="s">
        <v>2768</v>
      </c>
      <c r="U14" s="162" t="s">
        <v>2768</v>
      </c>
      <c r="V14" s="162" t="s">
        <v>2768</v>
      </c>
    </row>
    <row r="15" spans="1:22" hidden="1" x14ac:dyDescent="0.2">
      <c r="A15" s="150" t="s">
        <v>2767</v>
      </c>
      <c r="B15" s="150" t="s">
        <v>1778</v>
      </c>
      <c r="C15" s="163"/>
      <c r="D15" s="163"/>
      <c r="E15" s="163"/>
      <c r="F15" s="163"/>
      <c r="G15" s="163"/>
      <c r="H15" s="163"/>
      <c r="I15" s="163"/>
      <c r="J15" s="163"/>
      <c r="K15" s="163"/>
      <c r="L15" s="163"/>
      <c r="M15" s="163"/>
      <c r="N15" s="162" t="s">
        <v>2768</v>
      </c>
      <c r="O15" s="163"/>
      <c r="P15" s="162" t="s">
        <v>2768</v>
      </c>
      <c r="Q15" s="163"/>
      <c r="R15" s="163"/>
      <c r="S15" s="163"/>
      <c r="T15" s="163"/>
      <c r="U15" s="163"/>
      <c r="V15" s="163"/>
    </row>
    <row r="16" spans="1:22" hidden="1" x14ac:dyDescent="0.2">
      <c r="A16" s="150" t="s">
        <v>2767</v>
      </c>
      <c r="B16" s="150" t="s">
        <v>44</v>
      </c>
      <c r="C16" s="162" t="s">
        <v>2768</v>
      </c>
      <c r="D16" s="162" t="s">
        <v>2766</v>
      </c>
      <c r="E16" s="162" t="s">
        <v>2768</v>
      </c>
      <c r="F16" s="162" t="s">
        <v>2768</v>
      </c>
      <c r="G16" s="162" t="s">
        <v>2768</v>
      </c>
      <c r="H16" s="162" t="s">
        <v>2768</v>
      </c>
      <c r="I16" s="162" t="s">
        <v>2768</v>
      </c>
      <c r="J16" s="162" t="s">
        <v>2768</v>
      </c>
      <c r="K16" s="162" t="s">
        <v>2768</v>
      </c>
      <c r="L16" s="163"/>
      <c r="M16" s="162" t="s">
        <v>2768</v>
      </c>
      <c r="N16" s="163"/>
      <c r="O16" s="163"/>
      <c r="P16" s="163"/>
      <c r="Q16" s="162" t="s">
        <v>2768</v>
      </c>
      <c r="R16" s="162" t="s">
        <v>2768</v>
      </c>
      <c r="S16" s="162" t="s">
        <v>2768</v>
      </c>
      <c r="T16" s="163"/>
      <c r="U16" s="162" t="s">
        <v>2768</v>
      </c>
      <c r="V16" s="163"/>
    </row>
    <row r="17" spans="1:22" ht="32.25" customHeight="1" x14ac:dyDescent="0.2">
      <c r="A17" s="150" t="s">
        <v>2765</v>
      </c>
      <c r="B17" s="150" t="s">
        <v>1804</v>
      </c>
      <c r="C17" s="159"/>
      <c r="D17" s="159"/>
      <c r="E17" s="160" t="s">
        <v>2766</v>
      </c>
      <c r="F17" s="159"/>
      <c r="G17" s="159"/>
      <c r="H17" s="159"/>
      <c r="I17" s="159"/>
      <c r="J17" s="159"/>
      <c r="K17" s="159"/>
      <c r="L17" s="159"/>
      <c r="M17" s="159"/>
      <c r="N17" s="159"/>
      <c r="O17" s="159"/>
      <c r="P17" s="159"/>
      <c r="Q17" s="159"/>
      <c r="R17" s="159"/>
      <c r="S17" s="159"/>
      <c r="T17" s="159"/>
      <c r="U17" s="159"/>
      <c r="V17" s="159"/>
    </row>
    <row r="18" spans="1:22" hidden="1" x14ac:dyDescent="0.2">
      <c r="A18" s="150" t="s">
        <v>2767</v>
      </c>
      <c r="B18" s="150" t="s">
        <v>1461</v>
      </c>
      <c r="C18" s="163"/>
      <c r="D18" s="163"/>
      <c r="E18" s="163"/>
      <c r="F18" s="163"/>
      <c r="G18" s="163"/>
      <c r="H18" s="162" t="s">
        <v>2768</v>
      </c>
      <c r="I18" s="163"/>
      <c r="J18" s="163"/>
      <c r="K18" s="163"/>
      <c r="L18" s="163"/>
      <c r="M18" s="163"/>
      <c r="N18" s="163"/>
      <c r="O18" s="163"/>
      <c r="P18" s="163"/>
      <c r="Q18" s="163"/>
      <c r="R18" s="163"/>
      <c r="S18" s="163"/>
      <c r="T18" s="163"/>
      <c r="U18" s="163"/>
      <c r="V18" s="163"/>
    </row>
    <row r="19" spans="1:22" hidden="1" x14ac:dyDescent="0.2">
      <c r="A19" s="150" t="s">
        <v>2767</v>
      </c>
      <c r="B19" s="150" t="s">
        <v>1819</v>
      </c>
      <c r="C19" s="162" t="s">
        <v>2768</v>
      </c>
      <c r="D19" s="162" t="s">
        <v>2768</v>
      </c>
      <c r="E19" s="162" t="s">
        <v>2768</v>
      </c>
      <c r="F19" s="162" t="s">
        <v>2768</v>
      </c>
      <c r="G19" s="162" t="s">
        <v>2768</v>
      </c>
      <c r="H19" s="162" t="s">
        <v>2768</v>
      </c>
      <c r="I19" s="162" t="s">
        <v>2768</v>
      </c>
      <c r="J19" s="162" t="s">
        <v>2768</v>
      </c>
      <c r="K19" s="162" t="s">
        <v>2768</v>
      </c>
      <c r="L19" s="163"/>
      <c r="M19" s="162" t="s">
        <v>2768</v>
      </c>
      <c r="N19" s="163"/>
      <c r="O19" s="163"/>
      <c r="P19" s="162" t="s">
        <v>2768</v>
      </c>
      <c r="Q19" s="162" t="s">
        <v>2768</v>
      </c>
      <c r="R19" s="162" t="s">
        <v>2768</v>
      </c>
      <c r="S19" s="163"/>
      <c r="T19" s="162" t="s">
        <v>2768</v>
      </c>
      <c r="U19" s="162" t="s">
        <v>2768</v>
      </c>
      <c r="V19" s="162" t="s">
        <v>2768</v>
      </c>
    </row>
    <row r="20" spans="1:22" hidden="1" x14ac:dyDescent="0.2">
      <c r="A20" s="150" t="s">
        <v>2767</v>
      </c>
      <c r="B20" s="150" t="s">
        <v>1828</v>
      </c>
      <c r="C20" s="163"/>
      <c r="D20" s="163"/>
      <c r="E20" s="163"/>
      <c r="F20" s="163"/>
      <c r="G20" s="163"/>
      <c r="H20" s="163"/>
      <c r="I20" s="163"/>
      <c r="J20" s="162" t="s">
        <v>2768</v>
      </c>
      <c r="K20" s="163"/>
      <c r="L20" s="162" t="s">
        <v>2768</v>
      </c>
      <c r="M20" s="163"/>
      <c r="N20" s="163"/>
      <c r="O20" s="163"/>
      <c r="P20" s="163"/>
      <c r="Q20" s="163"/>
      <c r="R20" s="163"/>
      <c r="S20" s="163"/>
      <c r="T20" s="163"/>
      <c r="U20" s="163"/>
      <c r="V20" s="163"/>
    </row>
    <row r="21" spans="1:22" ht="32.25" customHeight="1" x14ac:dyDescent="0.2">
      <c r="A21" s="150" t="s">
        <v>2765</v>
      </c>
      <c r="B21" s="150" t="s">
        <v>2522</v>
      </c>
      <c r="C21" s="159"/>
      <c r="D21" s="159"/>
      <c r="E21" s="159"/>
      <c r="F21" s="159"/>
      <c r="G21" s="159"/>
      <c r="H21" s="159"/>
      <c r="I21" s="159"/>
      <c r="J21" s="159"/>
      <c r="K21" s="159"/>
      <c r="L21" s="159"/>
      <c r="M21" s="159"/>
      <c r="N21" s="159"/>
      <c r="O21" s="159"/>
      <c r="P21" s="159"/>
      <c r="Q21" s="160" t="s">
        <v>2766</v>
      </c>
      <c r="R21" s="159"/>
      <c r="S21" s="159"/>
      <c r="T21" s="159"/>
      <c r="U21" s="159"/>
      <c r="V21" s="159"/>
    </row>
    <row r="22" spans="1:22" hidden="1" x14ac:dyDescent="0.2">
      <c r="A22" s="150" t="s">
        <v>2767</v>
      </c>
      <c r="B22" s="151" t="s">
        <v>223</v>
      </c>
      <c r="C22" s="163"/>
      <c r="D22" s="162" t="s">
        <v>2768</v>
      </c>
      <c r="E22" s="163"/>
      <c r="F22" s="163"/>
      <c r="G22" s="162" t="s">
        <v>2768</v>
      </c>
      <c r="H22" s="162" t="s">
        <v>2768</v>
      </c>
      <c r="I22" s="163"/>
      <c r="J22" s="163"/>
      <c r="K22" s="163"/>
      <c r="L22" s="163"/>
      <c r="M22" s="163"/>
      <c r="N22" s="163"/>
      <c r="O22" s="163"/>
      <c r="P22" s="163"/>
      <c r="Q22" s="163"/>
      <c r="R22" s="162" t="s">
        <v>2768</v>
      </c>
      <c r="S22" s="162" t="s">
        <v>2768</v>
      </c>
      <c r="T22" s="163"/>
      <c r="U22" s="163"/>
      <c r="V22" s="163"/>
    </row>
    <row r="23" spans="1:22" ht="32.25" customHeight="1" x14ac:dyDescent="0.2">
      <c r="A23" s="150" t="s">
        <v>2765</v>
      </c>
      <c r="B23" s="150" t="s">
        <v>2007</v>
      </c>
      <c r="C23" s="159"/>
      <c r="D23" s="159"/>
      <c r="E23" s="159"/>
      <c r="F23" s="159"/>
      <c r="G23" s="159"/>
      <c r="H23" s="159"/>
      <c r="I23" s="159"/>
      <c r="J23" s="159"/>
      <c r="K23" s="159"/>
      <c r="L23" s="159"/>
      <c r="M23" s="159"/>
      <c r="N23" s="160" t="s">
        <v>2766</v>
      </c>
      <c r="O23" s="159"/>
      <c r="P23" s="159"/>
      <c r="Q23" s="159"/>
      <c r="R23" s="159"/>
      <c r="S23" s="159"/>
      <c r="T23" s="159"/>
      <c r="U23" s="159"/>
      <c r="V23" s="159"/>
    </row>
    <row r="24" spans="1:22" ht="32.25" customHeight="1" x14ac:dyDescent="0.2">
      <c r="A24" s="150" t="s">
        <v>2765</v>
      </c>
      <c r="B24" s="150" t="s">
        <v>1846</v>
      </c>
      <c r="C24" s="159"/>
      <c r="D24" s="160" t="s">
        <v>2766</v>
      </c>
      <c r="E24" s="159"/>
      <c r="F24" s="159"/>
      <c r="G24" s="160" t="s">
        <v>2766</v>
      </c>
      <c r="H24" s="159"/>
      <c r="I24" s="159"/>
      <c r="J24" s="159"/>
      <c r="K24" s="159"/>
      <c r="L24" s="159"/>
      <c r="M24" s="159"/>
      <c r="N24" s="159"/>
      <c r="O24" s="159"/>
      <c r="P24" s="159"/>
      <c r="Q24" s="159"/>
      <c r="R24" s="159"/>
      <c r="S24" s="159"/>
      <c r="T24" s="159"/>
      <c r="U24" s="159"/>
      <c r="V24" s="160" t="s">
        <v>2766</v>
      </c>
    </row>
    <row r="25" spans="1:22" ht="32.25" customHeight="1" x14ac:dyDescent="0.2">
      <c r="A25" s="150" t="s">
        <v>2765</v>
      </c>
      <c r="B25" s="150" t="s">
        <v>2635</v>
      </c>
      <c r="C25" s="159"/>
      <c r="D25" s="159"/>
      <c r="E25" s="159"/>
      <c r="F25" s="159"/>
      <c r="G25" s="159"/>
      <c r="H25" s="159"/>
      <c r="I25" s="159"/>
      <c r="J25" s="159"/>
      <c r="K25" s="159"/>
      <c r="L25" s="159"/>
      <c r="M25" s="159"/>
      <c r="N25" s="159"/>
      <c r="O25" s="159"/>
      <c r="P25" s="159"/>
      <c r="Q25" s="159"/>
      <c r="R25" s="159"/>
      <c r="S25" s="159"/>
      <c r="T25" s="160" t="s">
        <v>2766</v>
      </c>
      <c r="U25" s="159"/>
      <c r="V25" s="160" t="s">
        <v>2766</v>
      </c>
    </row>
    <row r="26" spans="1:22" ht="32.25" customHeight="1" x14ac:dyDescent="0.2">
      <c r="A26" s="150" t="s">
        <v>2765</v>
      </c>
      <c r="B26" s="150" t="s">
        <v>1298</v>
      </c>
      <c r="C26" s="159"/>
      <c r="D26" s="159"/>
      <c r="E26" s="159"/>
      <c r="F26" s="159"/>
      <c r="G26" s="159"/>
      <c r="H26" s="159"/>
      <c r="I26" s="159"/>
      <c r="J26" s="159"/>
      <c r="K26" s="159"/>
      <c r="L26" s="159"/>
      <c r="M26" s="159"/>
      <c r="N26" s="159"/>
      <c r="O26" s="159"/>
      <c r="P26" s="159"/>
      <c r="Q26" s="159"/>
      <c r="R26" s="159"/>
      <c r="S26" s="159"/>
      <c r="T26" s="160" t="s">
        <v>2766</v>
      </c>
      <c r="U26" s="159"/>
      <c r="V26" s="160" t="s">
        <v>2766</v>
      </c>
    </row>
    <row r="27" spans="1:22" ht="32.25" customHeight="1" x14ac:dyDescent="0.2">
      <c r="A27" s="150" t="s">
        <v>2765</v>
      </c>
      <c r="B27" s="150" t="s">
        <v>509</v>
      </c>
      <c r="C27" s="159"/>
      <c r="D27" s="160" t="s">
        <v>2766</v>
      </c>
      <c r="E27" s="160" t="s">
        <v>2766</v>
      </c>
      <c r="F27" s="159"/>
      <c r="G27" s="159"/>
      <c r="H27" s="159"/>
      <c r="I27" s="159"/>
      <c r="J27" s="159"/>
      <c r="K27" s="160" t="s">
        <v>2766</v>
      </c>
      <c r="L27" s="159"/>
      <c r="M27" s="159"/>
      <c r="N27" s="159"/>
      <c r="O27" s="160" t="s">
        <v>2766</v>
      </c>
      <c r="P27" s="160" t="s">
        <v>2766</v>
      </c>
      <c r="Q27" s="159"/>
      <c r="R27" s="159"/>
      <c r="S27" s="159"/>
      <c r="T27" s="159"/>
      <c r="U27" s="159"/>
      <c r="V27" s="160" t="s">
        <v>2766</v>
      </c>
    </row>
    <row r="28" spans="1:22" ht="32.25" customHeight="1" x14ac:dyDescent="0.2">
      <c r="A28" s="150" t="s">
        <v>2765</v>
      </c>
      <c r="B28" s="150" t="s">
        <v>1869</v>
      </c>
      <c r="C28" s="159"/>
      <c r="D28" s="160" t="s">
        <v>2766</v>
      </c>
      <c r="E28" s="159"/>
      <c r="F28" s="159"/>
      <c r="G28" s="159"/>
      <c r="H28" s="159"/>
      <c r="I28" s="159"/>
      <c r="J28" s="159"/>
      <c r="K28" s="159"/>
      <c r="L28" s="159"/>
      <c r="M28" s="159"/>
      <c r="N28" s="159"/>
      <c r="O28" s="159"/>
      <c r="P28" s="159"/>
      <c r="Q28" s="159"/>
      <c r="R28" s="159"/>
      <c r="S28" s="159"/>
      <c r="T28" s="159"/>
      <c r="U28" s="159"/>
      <c r="V28" s="159"/>
    </row>
    <row r="29" spans="1:22" hidden="1" x14ac:dyDescent="0.2">
      <c r="A29" s="150" t="s">
        <v>2767</v>
      </c>
      <c r="B29" s="150" t="s">
        <v>1884</v>
      </c>
      <c r="C29" s="163"/>
      <c r="D29" s="163"/>
      <c r="E29" s="163"/>
      <c r="F29" s="163"/>
      <c r="G29" s="163"/>
      <c r="H29" s="162" t="s">
        <v>2768</v>
      </c>
      <c r="I29" s="163"/>
      <c r="J29" s="163"/>
      <c r="K29" s="163"/>
      <c r="L29" s="163"/>
      <c r="M29" s="163"/>
      <c r="N29" s="163"/>
      <c r="O29" s="163"/>
      <c r="P29" s="163"/>
      <c r="Q29" s="163"/>
      <c r="R29" s="163"/>
      <c r="S29" s="163"/>
      <c r="T29" s="163"/>
      <c r="U29" s="163"/>
      <c r="V29" s="163"/>
    </row>
    <row r="30" spans="1:22" ht="32.25" customHeight="1" x14ac:dyDescent="0.2">
      <c r="A30" s="150" t="s">
        <v>2765</v>
      </c>
      <c r="B30" s="150" t="s">
        <v>508</v>
      </c>
      <c r="C30" s="159"/>
      <c r="D30" s="159"/>
      <c r="E30" s="160" t="s">
        <v>2766</v>
      </c>
      <c r="F30" s="159"/>
      <c r="G30" s="159"/>
      <c r="H30" s="159"/>
      <c r="I30" s="159"/>
      <c r="J30" s="159"/>
      <c r="K30" s="159"/>
      <c r="L30" s="159"/>
      <c r="M30" s="160" t="s">
        <v>2766</v>
      </c>
      <c r="N30" s="159"/>
      <c r="O30" s="159"/>
      <c r="P30" s="159"/>
      <c r="Q30" s="159"/>
      <c r="R30" s="159"/>
      <c r="S30" s="159"/>
      <c r="T30" s="159"/>
      <c r="U30" s="159"/>
      <c r="V30" s="159"/>
    </row>
    <row r="31" spans="1:22" ht="32.25" customHeight="1" x14ac:dyDescent="0.2">
      <c r="A31" s="150" t="s">
        <v>2765</v>
      </c>
      <c r="B31" s="150" t="s">
        <v>73</v>
      </c>
      <c r="C31" s="160" t="s">
        <v>2766</v>
      </c>
      <c r="D31" s="160" t="s">
        <v>2766</v>
      </c>
      <c r="E31" s="159"/>
      <c r="F31" s="159"/>
      <c r="G31" s="160" t="s">
        <v>2766</v>
      </c>
      <c r="H31" s="159"/>
      <c r="I31" s="159"/>
      <c r="J31" s="159"/>
      <c r="K31" s="159"/>
      <c r="L31" s="159"/>
      <c r="M31" s="159"/>
      <c r="N31" s="159"/>
      <c r="O31" s="159"/>
      <c r="P31" s="160" t="s">
        <v>2766</v>
      </c>
      <c r="Q31" s="159"/>
      <c r="R31" s="160" t="s">
        <v>2766</v>
      </c>
      <c r="S31" s="159"/>
      <c r="T31" s="159"/>
      <c r="U31" s="159"/>
      <c r="V31" s="160" t="s">
        <v>2766</v>
      </c>
    </row>
    <row r="32" spans="1:22" hidden="1" x14ac:dyDescent="0.2">
      <c r="A32" s="150" t="s">
        <v>2767</v>
      </c>
      <c r="B32" s="150" t="s">
        <v>645</v>
      </c>
      <c r="C32" s="163"/>
      <c r="D32" s="163"/>
      <c r="E32" s="163"/>
      <c r="F32" s="163"/>
      <c r="G32" s="163"/>
      <c r="H32" s="163"/>
      <c r="I32" s="162" t="s">
        <v>2768</v>
      </c>
      <c r="J32" s="163"/>
      <c r="K32" s="163"/>
      <c r="L32" s="163"/>
      <c r="M32" s="163"/>
      <c r="N32" s="163"/>
      <c r="O32" s="163"/>
      <c r="P32" s="163"/>
      <c r="Q32" s="163"/>
      <c r="R32" s="163"/>
      <c r="S32" s="163"/>
      <c r="T32" s="163"/>
      <c r="U32" s="163"/>
      <c r="V32" s="163"/>
    </row>
    <row r="33" spans="1:22" hidden="1" x14ac:dyDescent="0.2">
      <c r="A33" s="150" t="s">
        <v>2767</v>
      </c>
      <c r="B33" s="150" t="s">
        <v>974</v>
      </c>
      <c r="C33" s="163"/>
      <c r="D33" s="163"/>
      <c r="E33" s="163"/>
      <c r="F33" s="163"/>
      <c r="G33" s="163"/>
      <c r="H33" s="163"/>
      <c r="I33" s="163"/>
      <c r="J33" s="163"/>
      <c r="K33" s="163"/>
      <c r="L33" s="163"/>
      <c r="M33" s="163"/>
      <c r="N33" s="163"/>
      <c r="O33" s="162" t="s">
        <v>2768</v>
      </c>
      <c r="P33" s="163"/>
      <c r="Q33" s="163"/>
      <c r="R33" s="163"/>
      <c r="S33" s="163"/>
      <c r="T33" s="163"/>
      <c r="U33" s="163"/>
      <c r="V33" s="163"/>
    </row>
    <row r="34" spans="1:22" hidden="1" x14ac:dyDescent="0.2">
      <c r="A34" s="150" t="s">
        <v>2767</v>
      </c>
      <c r="B34" s="150" t="s">
        <v>1936</v>
      </c>
      <c r="C34" s="163"/>
      <c r="D34" s="163"/>
      <c r="E34" s="163"/>
      <c r="F34" s="163"/>
      <c r="G34" s="163"/>
      <c r="H34" s="163"/>
      <c r="I34" s="163"/>
      <c r="J34" s="163"/>
      <c r="K34" s="163"/>
      <c r="L34" s="163"/>
      <c r="M34" s="163"/>
      <c r="N34" s="163"/>
      <c r="O34" s="163"/>
      <c r="P34" s="163"/>
      <c r="Q34" s="163"/>
      <c r="R34" s="163"/>
      <c r="S34" s="162" t="s">
        <v>2768</v>
      </c>
      <c r="T34" s="163"/>
      <c r="U34" s="163"/>
      <c r="V34" s="163"/>
    </row>
    <row r="35" spans="1:22" ht="32.25" customHeight="1" x14ac:dyDescent="0.2">
      <c r="A35" s="150" t="s">
        <v>2765</v>
      </c>
      <c r="B35" s="150" t="s">
        <v>1070</v>
      </c>
      <c r="C35" s="159"/>
      <c r="D35" s="159"/>
      <c r="E35" s="159"/>
      <c r="F35" s="159"/>
      <c r="G35" s="159"/>
      <c r="H35" s="159"/>
      <c r="I35" s="159"/>
      <c r="J35" s="159"/>
      <c r="K35" s="159"/>
      <c r="L35" s="159"/>
      <c r="M35" s="159"/>
      <c r="N35" s="159"/>
      <c r="O35" s="160" t="s">
        <v>2766</v>
      </c>
      <c r="P35" s="159"/>
      <c r="Q35" s="159"/>
      <c r="R35" s="159"/>
      <c r="S35" s="159"/>
      <c r="T35" s="159"/>
      <c r="U35" s="159"/>
      <c r="V35" s="159"/>
    </row>
    <row r="36" spans="1:22" hidden="1" x14ac:dyDescent="0.2">
      <c r="A36" s="150" t="s">
        <v>2767</v>
      </c>
      <c r="B36" s="150" t="s">
        <v>914</v>
      </c>
      <c r="C36" s="163"/>
      <c r="D36" s="163"/>
      <c r="E36" s="163"/>
      <c r="F36" s="163"/>
      <c r="G36" s="163"/>
      <c r="H36" s="163"/>
      <c r="I36" s="163"/>
      <c r="J36" s="163"/>
      <c r="K36" s="163"/>
      <c r="L36" s="163"/>
      <c r="M36" s="163"/>
      <c r="N36" s="163"/>
      <c r="O36" s="163"/>
      <c r="P36" s="162" t="s">
        <v>2768</v>
      </c>
      <c r="Q36" s="163"/>
      <c r="R36" s="163"/>
      <c r="S36" s="163"/>
      <c r="T36" s="163"/>
      <c r="U36" s="163"/>
      <c r="V36" s="163"/>
    </row>
    <row r="37" spans="1:22" ht="32.25" customHeight="1" x14ac:dyDescent="0.2">
      <c r="A37" s="150" t="s">
        <v>2765</v>
      </c>
      <c r="B37" s="150" t="s">
        <v>1958</v>
      </c>
      <c r="C37" s="159"/>
      <c r="D37" s="159"/>
      <c r="E37" s="159"/>
      <c r="F37" s="160" t="s">
        <v>2766</v>
      </c>
      <c r="G37" s="159"/>
      <c r="H37" s="159"/>
      <c r="I37" s="159"/>
      <c r="J37" s="159"/>
      <c r="K37" s="159"/>
      <c r="L37" s="159"/>
      <c r="M37" s="159"/>
      <c r="N37" s="159"/>
      <c r="O37" s="159"/>
      <c r="P37" s="159"/>
      <c r="Q37" s="159"/>
      <c r="R37" s="159"/>
      <c r="S37" s="159"/>
      <c r="T37" s="159"/>
      <c r="U37" s="159"/>
      <c r="V37" s="159"/>
    </row>
    <row r="38" spans="1:22" hidden="1" x14ac:dyDescent="0.2">
      <c r="A38" s="150" t="s">
        <v>2767</v>
      </c>
      <c r="B38" s="150" t="s">
        <v>1150</v>
      </c>
      <c r="C38" s="163"/>
      <c r="D38" s="163"/>
      <c r="E38" s="163"/>
      <c r="F38" s="163"/>
      <c r="G38" s="163"/>
      <c r="H38" s="162" t="s">
        <v>2768</v>
      </c>
      <c r="I38" s="163"/>
      <c r="J38" s="162" t="s">
        <v>2768</v>
      </c>
      <c r="K38" s="163"/>
      <c r="L38" s="163"/>
      <c r="M38" s="163"/>
      <c r="N38" s="163"/>
      <c r="O38" s="163"/>
      <c r="P38" s="163"/>
      <c r="Q38" s="163"/>
      <c r="R38" s="163"/>
      <c r="S38" s="163"/>
      <c r="T38" s="163"/>
      <c r="U38" s="163"/>
      <c r="V38" s="163"/>
    </row>
    <row r="39" spans="1:22" ht="32.25" customHeight="1" x14ac:dyDescent="0.2">
      <c r="A39" s="150" t="s">
        <v>2765</v>
      </c>
      <c r="B39" s="150" t="s">
        <v>1973</v>
      </c>
      <c r="C39" s="159"/>
      <c r="D39" s="159"/>
      <c r="E39" s="159"/>
      <c r="F39" s="160" t="s">
        <v>2766</v>
      </c>
      <c r="G39" s="159"/>
      <c r="H39" s="159"/>
      <c r="I39" s="159"/>
      <c r="J39" s="159"/>
      <c r="K39" s="159"/>
      <c r="L39" s="159"/>
      <c r="M39" s="159"/>
      <c r="N39" s="159"/>
      <c r="O39" s="159"/>
      <c r="P39" s="159"/>
      <c r="Q39" s="159"/>
      <c r="R39" s="159"/>
      <c r="S39" s="159"/>
      <c r="T39" s="159"/>
      <c r="U39" s="159"/>
      <c r="V39" s="159"/>
    </row>
    <row r="40" spans="1:22" ht="32.25" customHeight="1" x14ac:dyDescent="0.2">
      <c r="A40" s="150" t="s">
        <v>2765</v>
      </c>
      <c r="B40" s="150" t="s">
        <v>1918</v>
      </c>
      <c r="C40" s="159"/>
      <c r="D40" s="160" t="s">
        <v>2766</v>
      </c>
      <c r="E40" s="159"/>
      <c r="F40" s="159"/>
      <c r="G40" s="159"/>
      <c r="H40" s="159"/>
      <c r="I40" s="159"/>
      <c r="J40" s="159"/>
      <c r="K40" s="159"/>
      <c r="L40" s="159"/>
      <c r="M40" s="159"/>
      <c r="N40" s="159"/>
      <c r="O40" s="159"/>
      <c r="P40" s="159"/>
      <c r="Q40" s="159"/>
      <c r="R40" s="159"/>
      <c r="S40" s="159"/>
      <c r="T40" s="159"/>
      <c r="U40" s="159"/>
      <c r="V40" s="159"/>
    </row>
    <row r="41" spans="1:22" ht="32.25" customHeight="1" x14ac:dyDescent="0.2">
      <c r="A41" s="150" t="s">
        <v>2765</v>
      </c>
      <c r="B41" s="150" t="s">
        <v>939</v>
      </c>
      <c r="C41" s="159"/>
      <c r="D41" s="159"/>
      <c r="E41" s="159"/>
      <c r="F41" s="159"/>
      <c r="G41" s="159"/>
      <c r="H41" s="159"/>
      <c r="I41" s="159"/>
      <c r="J41" s="159"/>
      <c r="K41" s="159"/>
      <c r="L41" s="159"/>
      <c r="M41" s="159"/>
      <c r="N41" s="159"/>
      <c r="O41" s="159"/>
      <c r="P41" s="160" t="s">
        <v>2766</v>
      </c>
      <c r="Q41" s="159"/>
      <c r="R41" s="159"/>
      <c r="S41" s="159"/>
      <c r="T41" s="159"/>
      <c r="U41" s="159"/>
      <c r="V41" s="159"/>
    </row>
    <row r="42" spans="1:22" ht="32.25" customHeight="1" x14ac:dyDescent="0.2">
      <c r="A42" s="150" t="s">
        <v>2765</v>
      </c>
      <c r="B42" s="150" t="s">
        <v>1990</v>
      </c>
      <c r="C42" s="159"/>
      <c r="D42" s="159"/>
      <c r="E42" s="159"/>
      <c r="F42" s="159"/>
      <c r="G42" s="159"/>
      <c r="H42" s="159"/>
      <c r="I42" s="159"/>
      <c r="J42" s="159"/>
      <c r="K42" s="159"/>
      <c r="L42" s="159"/>
      <c r="M42" s="159"/>
      <c r="N42" s="160" t="s">
        <v>2766</v>
      </c>
      <c r="O42" s="159"/>
      <c r="P42" s="159"/>
      <c r="Q42" s="159"/>
      <c r="R42" s="159"/>
      <c r="S42" s="159"/>
      <c r="T42" s="159"/>
      <c r="U42" s="159"/>
      <c r="V42" s="159"/>
    </row>
    <row r="43" spans="1:22" ht="32.25" customHeight="1" x14ac:dyDescent="0.2">
      <c r="A43" s="150" t="s">
        <v>2765</v>
      </c>
      <c r="B43" s="150" t="s">
        <v>2042</v>
      </c>
      <c r="C43" s="159"/>
      <c r="D43" s="159"/>
      <c r="E43" s="160" t="s">
        <v>2766</v>
      </c>
      <c r="F43" s="159"/>
      <c r="G43" s="159"/>
      <c r="H43" s="159"/>
      <c r="I43" s="159"/>
      <c r="J43" s="159"/>
      <c r="K43" s="159"/>
      <c r="L43" s="159"/>
      <c r="M43" s="159"/>
      <c r="N43" s="159"/>
      <c r="O43" s="159"/>
      <c r="P43" s="159"/>
      <c r="Q43" s="159"/>
      <c r="R43" s="159"/>
      <c r="S43" s="159"/>
      <c r="T43" s="159"/>
      <c r="U43" s="159"/>
      <c r="V43" s="159"/>
    </row>
    <row r="44" spans="1:22" ht="32.25" customHeight="1" x14ac:dyDescent="0.2">
      <c r="A44" s="150" t="s">
        <v>2765</v>
      </c>
      <c r="B44" s="150" t="s">
        <v>1998</v>
      </c>
      <c r="C44" s="159"/>
      <c r="D44" s="159"/>
      <c r="E44" s="159"/>
      <c r="F44" s="159"/>
      <c r="G44" s="159"/>
      <c r="H44" s="159"/>
      <c r="I44" s="159"/>
      <c r="J44" s="159"/>
      <c r="K44" s="159"/>
      <c r="L44" s="159"/>
      <c r="M44" s="159"/>
      <c r="N44" s="159"/>
      <c r="O44" s="159"/>
      <c r="P44" s="160" t="s">
        <v>2766</v>
      </c>
      <c r="Q44" s="159"/>
      <c r="R44" s="159"/>
      <c r="S44" s="159"/>
      <c r="T44" s="159"/>
      <c r="U44" s="159"/>
      <c r="V44" s="159"/>
    </row>
    <row r="45" spans="1:22" ht="32.25" customHeight="1" x14ac:dyDescent="0.2">
      <c r="A45" s="150" t="s">
        <v>2765</v>
      </c>
      <c r="B45" s="150" t="s">
        <v>2015</v>
      </c>
      <c r="C45" s="159"/>
      <c r="D45" s="160" t="s">
        <v>2766</v>
      </c>
      <c r="E45" s="159"/>
      <c r="F45" s="159"/>
      <c r="G45" s="159"/>
      <c r="H45" s="159"/>
      <c r="I45" s="159"/>
      <c r="J45" s="160" t="s">
        <v>2766</v>
      </c>
      <c r="K45" s="160" t="s">
        <v>2766</v>
      </c>
      <c r="L45" s="159"/>
      <c r="M45" s="159"/>
      <c r="N45" s="159"/>
      <c r="O45" s="159"/>
      <c r="P45" s="159"/>
      <c r="Q45" s="159"/>
      <c r="R45" s="159"/>
      <c r="S45" s="159"/>
      <c r="T45" s="159"/>
      <c r="U45" s="159"/>
      <c r="V45" s="159"/>
    </row>
    <row r="46" spans="1:22" ht="32.25" customHeight="1" x14ac:dyDescent="0.2">
      <c r="A46" s="150" t="s">
        <v>2765</v>
      </c>
      <c r="B46" s="150" t="s">
        <v>2022</v>
      </c>
      <c r="C46" s="159"/>
      <c r="D46" s="159"/>
      <c r="E46" s="160" t="s">
        <v>2766</v>
      </c>
      <c r="F46" s="160" t="s">
        <v>2766</v>
      </c>
      <c r="G46" s="159"/>
      <c r="H46" s="159"/>
      <c r="I46" s="159"/>
      <c r="J46" s="159"/>
      <c r="K46" s="160" t="s">
        <v>2766</v>
      </c>
      <c r="L46" s="159"/>
      <c r="M46" s="159"/>
      <c r="N46" s="159"/>
      <c r="O46" s="159"/>
      <c r="P46" s="159"/>
      <c r="Q46" s="159"/>
      <c r="R46" s="159"/>
      <c r="S46" s="159"/>
      <c r="T46" s="159"/>
      <c r="U46" s="159"/>
      <c r="V46" s="159"/>
    </row>
    <row r="47" spans="1:22" hidden="1" x14ac:dyDescent="0.2">
      <c r="A47" s="150" t="s">
        <v>2767</v>
      </c>
      <c r="B47" s="150" t="s">
        <v>1414</v>
      </c>
      <c r="C47" s="163"/>
      <c r="D47" s="163"/>
      <c r="E47" s="163"/>
      <c r="F47" s="163"/>
      <c r="G47" s="163"/>
      <c r="H47" s="163"/>
      <c r="I47" s="163"/>
      <c r="J47" s="163"/>
      <c r="K47" s="163"/>
      <c r="L47" s="163"/>
      <c r="M47" s="163"/>
      <c r="N47" s="163"/>
      <c r="O47" s="163"/>
      <c r="P47" s="163"/>
      <c r="Q47" s="163"/>
      <c r="R47" s="163"/>
      <c r="S47" s="163"/>
      <c r="T47" s="162" t="s">
        <v>2768</v>
      </c>
      <c r="U47" s="163"/>
      <c r="V47" s="162" t="s">
        <v>2768</v>
      </c>
    </row>
    <row r="48" spans="1:22" ht="32.25" customHeight="1" x14ac:dyDescent="0.2">
      <c r="A48" s="150" t="s">
        <v>2765</v>
      </c>
      <c r="B48" s="150" t="s">
        <v>2049</v>
      </c>
      <c r="C48" s="159"/>
      <c r="D48" s="159"/>
      <c r="E48" s="160" t="s">
        <v>2766</v>
      </c>
      <c r="F48" s="159"/>
      <c r="G48" s="159"/>
      <c r="H48" s="159"/>
      <c r="I48" s="159"/>
      <c r="J48" s="159"/>
      <c r="K48" s="159"/>
      <c r="L48" s="159"/>
      <c r="M48" s="160" t="s">
        <v>2766</v>
      </c>
      <c r="N48" s="159"/>
      <c r="O48" s="159"/>
      <c r="P48" s="159"/>
      <c r="Q48" s="159"/>
      <c r="R48" s="159"/>
      <c r="S48" s="159"/>
      <c r="T48" s="159"/>
      <c r="U48" s="159"/>
      <c r="V48" s="159"/>
    </row>
    <row r="49" spans="1:22" ht="32.25" customHeight="1" x14ac:dyDescent="0.2">
      <c r="A49" s="150" t="s">
        <v>2765</v>
      </c>
      <c r="B49" s="150" t="s">
        <v>2032</v>
      </c>
      <c r="C49" s="159"/>
      <c r="D49" s="160" t="s">
        <v>2766</v>
      </c>
      <c r="E49" s="159"/>
      <c r="F49" s="159"/>
      <c r="G49" s="159"/>
      <c r="H49" s="159"/>
      <c r="I49" s="159"/>
      <c r="J49" s="160" t="s">
        <v>2766</v>
      </c>
      <c r="K49" s="159"/>
      <c r="L49" s="159"/>
      <c r="M49" s="159"/>
      <c r="N49" s="159"/>
      <c r="O49" s="159"/>
      <c r="P49" s="159"/>
      <c r="Q49" s="159"/>
      <c r="R49" s="159"/>
      <c r="S49" s="159"/>
      <c r="T49" s="159"/>
      <c r="U49" s="159"/>
      <c r="V49" s="159"/>
    </row>
    <row r="50" spans="1:22" ht="32.25" customHeight="1" x14ac:dyDescent="0.2">
      <c r="A50" s="150" t="s">
        <v>2765</v>
      </c>
      <c r="B50" s="150" t="s">
        <v>1575</v>
      </c>
      <c r="C50" s="159"/>
      <c r="D50" s="159"/>
      <c r="E50" s="159"/>
      <c r="F50" s="159"/>
      <c r="G50" s="159"/>
      <c r="H50" s="159"/>
      <c r="I50" s="159"/>
      <c r="J50" s="160" t="s">
        <v>2766</v>
      </c>
      <c r="K50" s="159"/>
      <c r="L50" s="160" t="s">
        <v>2766</v>
      </c>
      <c r="M50" s="159"/>
      <c r="N50" s="159"/>
      <c r="O50" s="159"/>
      <c r="P50" s="159"/>
      <c r="Q50" s="159"/>
      <c r="R50" s="159"/>
      <c r="S50" s="159"/>
      <c r="T50" s="159"/>
      <c r="U50" s="159"/>
      <c r="V50" s="159"/>
    </row>
    <row r="51" spans="1:22" ht="32.25" customHeight="1" x14ac:dyDescent="0.2">
      <c r="A51" s="150" t="s">
        <v>2765</v>
      </c>
      <c r="B51" s="150" t="s">
        <v>2056</v>
      </c>
      <c r="C51" s="159"/>
      <c r="D51" s="159"/>
      <c r="E51" s="159"/>
      <c r="F51" s="159"/>
      <c r="G51" s="159"/>
      <c r="H51" s="159"/>
      <c r="I51" s="159"/>
      <c r="J51" s="159"/>
      <c r="K51" s="159"/>
      <c r="L51" s="159"/>
      <c r="M51" s="159"/>
      <c r="N51" s="159"/>
      <c r="O51" s="160" t="s">
        <v>2766</v>
      </c>
      <c r="P51" s="159"/>
      <c r="Q51" s="159"/>
      <c r="R51" s="159"/>
      <c r="S51" s="159"/>
      <c r="T51" s="159"/>
      <c r="U51" s="159"/>
      <c r="V51" s="159"/>
    </row>
    <row r="52" spans="1:22" hidden="1" x14ac:dyDescent="0.2">
      <c r="A52" s="150" t="s">
        <v>2767</v>
      </c>
      <c r="B52" s="150" t="s">
        <v>2064</v>
      </c>
      <c r="C52" s="163"/>
      <c r="D52" s="163"/>
      <c r="E52" s="163"/>
      <c r="F52" s="163"/>
      <c r="G52" s="163"/>
      <c r="H52" s="163"/>
      <c r="I52" s="163"/>
      <c r="J52" s="163"/>
      <c r="K52" s="163"/>
      <c r="L52" s="163"/>
      <c r="M52" s="163"/>
      <c r="N52" s="163"/>
      <c r="O52" s="163"/>
      <c r="P52" s="163"/>
      <c r="Q52" s="162" t="s">
        <v>2768</v>
      </c>
      <c r="R52" s="163"/>
      <c r="S52" s="163"/>
      <c r="T52" s="163"/>
      <c r="U52" s="163"/>
      <c r="V52" s="163"/>
    </row>
    <row r="53" spans="1:22" ht="32.25" customHeight="1" x14ac:dyDescent="0.2">
      <c r="A53" s="150" t="s">
        <v>2765</v>
      </c>
      <c r="B53" s="150" t="s">
        <v>1341</v>
      </c>
      <c r="C53" s="159"/>
      <c r="D53" s="159"/>
      <c r="E53" s="159"/>
      <c r="F53" s="159"/>
      <c r="G53" s="159"/>
      <c r="H53" s="159"/>
      <c r="I53" s="159"/>
      <c r="J53" s="159"/>
      <c r="K53" s="159"/>
      <c r="L53" s="159"/>
      <c r="M53" s="159"/>
      <c r="N53" s="159"/>
      <c r="O53" s="159"/>
      <c r="P53" s="159"/>
      <c r="Q53" s="159"/>
      <c r="R53" s="160" t="s">
        <v>2766</v>
      </c>
      <c r="S53" s="159"/>
      <c r="T53" s="159"/>
      <c r="U53" s="159"/>
      <c r="V53" s="159"/>
    </row>
    <row r="54" spans="1:22" ht="32.25" customHeight="1" x14ac:dyDescent="0.2">
      <c r="A54" s="150" t="s">
        <v>2765</v>
      </c>
      <c r="B54" s="150" t="s">
        <v>2075</v>
      </c>
      <c r="C54" s="159"/>
      <c r="D54" s="159"/>
      <c r="E54" s="160" t="s">
        <v>2766</v>
      </c>
      <c r="F54" s="159"/>
      <c r="G54" s="159"/>
      <c r="H54" s="159"/>
      <c r="I54" s="159"/>
      <c r="J54" s="159"/>
      <c r="K54" s="159"/>
      <c r="L54" s="159"/>
      <c r="M54" s="159"/>
      <c r="N54" s="159"/>
      <c r="O54" s="159"/>
      <c r="P54" s="159"/>
      <c r="Q54" s="159"/>
      <c r="R54" s="159"/>
      <c r="S54" s="159"/>
      <c r="T54" s="159"/>
      <c r="U54" s="159"/>
      <c r="V54" s="159"/>
    </row>
    <row r="55" spans="1:22" ht="32.25" customHeight="1" x14ac:dyDescent="0.2">
      <c r="A55" s="150" t="s">
        <v>2765</v>
      </c>
      <c r="B55" s="150" t="s">
        <v>376</v>
      </c>
      <c r="C55" s="159"/>
      <c r="D55" s="160" t="s">
        <v>2766</v>
      </c>
      <c r="E55" s="159"/>
      <c r="F55" s="159"/>
      <c r="G55" s="159"/>
      <c r="H55" s="159"/>
      <c r="I55" s="159"/>
      <c r="J55" s="159"/>
      <c r="K55" s="159"/>
      <c r="L55" s="159"/>
      <c r="M55" s="159"/>
      <c r="N55" s="159"/>
      <c r="O55" s="159"/>
      <c r="P55" s="159"/>
      <c r="Q55" s="159"/>
      <c r="R55" s="159"/>
      <c r="S55" s="159"/>
      <c r="T55" s="159"/>
      <c r="U55" s="159"/>
      <c r="V55" s="159"/>
    </row>
    <row r="56" spans="1:22" ht="32.25" customHeight="1" x14ac:dyDescent="0.2">
      <c r="A56" s="150" t="s">
        <v>2765</v>
      </c>
      <c r="B56" s="150" t="s">
        <v>1537</v>
      </c>
      <c r="C56" s="159"/>
      <c r="D56" s="159"/>
      <c r="E56" s="159"/>
      <c r="F56" s="159"/>
      <c r="G56" s="159"/>
      <c r="H56" s="159"/>
      <c r="I56" s="159"/>
      <c r="J56" s="159"/>
      <c r="K56" s="159"/>
      <c r="L56" s="159"/>
      <c r="M56" s="159"/>
      <c r="N56" s="160" t="s">
        <v>2766</v>
      </c>
      <c r="O56" s="159"/>
      <c r="P56" s="159"/>
      <c r="Q56" s="159"/>
      <c r="R56" s="159"/>
      <c r="S56" s="159"/>
      <c r="T56" s="159"/>
      <c r="U56" s="159"/>
      <c r="V56" s="159"/>
    </row>
    <row r="57" spans="1:22" hidden="1" x14ac:dyDescent="0.2">
      <c r="A57" s="150" t="s">
        <v>2767</v>
      </c>
      <c r="B57" s="150" t="s">
        <v>2091</v>
      </c>
      <c r="C57" s="163"/>
      <c r="D57" s="163"/>
      <c r="E57" s="163"/>
      <c r="F57" s="163"/>
      <c r="G57" s="163"/>
      <c r="H57" s="163"/>
      <c r="I57" s="163"/>
      <c r="J57" s="163"/>
      <c r="K57" s="163"/>
      <c r="L57" s="163"/>
      <c r="M57" s="163"/>
      <c r="N57" s="163"/>
      <c r="O57" s="163"/>
      <c r="P57" s="163"/>
      <c r="Q57" s="163"/>
      <c r="R57" s="162" t="s">
        <v>2768</v>
      </c>
      <c r="S57" s="163"/>
      <c r="T57" s="162" t="s">
        <v>2768</v>
      </c>
      <c r="U57" s="163"/>
      <c r="V57" s="163"/>
    </row>
    <row r="58" spans="1:22" ht="32.25" customHeight="1" x14ac:dyDescent="0.2">
      <c r="A58" s="150" t="s">
        <v>2765</v>
      </c>
      <c r="B58" s="150" t="s">
        <v>78</v>
      </c>
      <c r="C58" s="160" t="s">
        <v>2766</v>
      </c>
      <c r="D58" s="159"/>
      <c r="E58" s="159"/>
      <c r="F58" s="159"/>
      <c r="G58" s="159"/>
      <c r="H58" s="159"/>
      <c r="I58" s="159"/>
      <c r="J58" s="159"/>
      <c r="K58" s="159"/>
      <c r="L58" s="159"/>
      <c r="M58" s="159"/>
      <c r="N58" s="159"/>
      <c r="O58" s="159"/>
      <c r="P58" s="159"/>
      <c r="Q58" s="159"/>
      <c r="R58" s="159"/>
      <c r="S58" s="159"/>
      <c r="T58" s="159"/>
      <c r="U58" s="159"/>
      <c r="V58" s="159"/>
    </row>
    <row r="59" spans="1:22" ht="32.25" customHeight="1" x14ac:dyDescent="0.2">
      <c r="A59" s="150" t="s">
        <v>2765</v>
      </c>
      <c r="B59" s="150" t="s">
        <v>2106</v>
      </c>
      <c r="C59" s="160" t="s">
        <v>2766</v>
      </c>
      <c r="D59" s="160" t="s">
        <v>2766</v>
      </c>
      <c r="E59" s="160" t="s">
        <v>2766</v>
      </c>
      <c r="F59" s="160" t="s">
        <v>2766</v>
      </c>
      <c r="G59" s="160" t="s">
        <v>2766</v>
      </c>
      <c r="H59" s="160" t="s">
        <v>2766</v>
      </c>
      <c r="I59" s="160" t="s">
        <v>2766</v>
      </c>
      <c r="J59" s="160" t="s">
        <v>2766</v>
      </c>
      <c r="K59" s="160" t="s">
        <v>2766</v>
      </c>
      <c r="L59" s="160" t="s">
        <v>2766</v>
      </c>
      <c r="M59" s="159"/>
      <c r="N59" s="160" t="s">
        <v>2766</v>
      </c>
      <c r="O59" s="159"/>
      <c r="P59" s="160" t="s">
        <v>2766</v>
      </c>
      <c r="Q59" s="160" t="s">
        <v>2766</v>
      </c>
      <c r="R59" s="160" t="s">
        <v>2766</v>
      </c>
      <c r="S59" s="160" t="s">
        <v>2766</v>
      </c>
      <c r="T59" s="159"/>
      <c r="U59" s="160" t="s">
        <v>2766</v>
      </c>
      <c r="V59" s="160" t="s">
        <v>2766</v>
      </c>
    </row>
    <row r="60" spans="1:22" ht="32.25" customHeight="1" x14ac:dyDescent="0.2">
      <c r="A60" s="150" t="s">
        <v>2765</v>
      </c>
      <c r="B60" s="150" t="s">
        <v>2114</v>
      </c>
      <c r="C60" s="159"/>
      <c r="D60" s="160" t="s">
        <v>2766</v>
      </c>
      <c r="E60" s="159"/>
      <c r="F60" s="159"/>
      <c r="G60" s="159"/>
      <c r="H60" s="159"/>
      <c r="I60" s="159"/>
      <c r="J60" s="159"/>
      <c r="K60" s="159"/>
      <c r="L60" s="159"/>
      <c r="M60" s="159"/>
      <c r="N60" s="159"/>
      <c r="O60" s="159"/>
      <c r="P60" s="159"/>
      <c r="Q60" s="159"/>
      <c r="R60" s="159"/>
      <c r="S60" s="159"/>
      <c r="T60" s="159"/>
      <c r="U60" s="159"/>
      <c r="V60" s="159"/>
    </row>
    <row r="61" spans="1:22" hidden="1" x14ac:dyDescent="0.2">
      <c r="A61" s="150" t="s">
        <v>2767</v>
      </c>
      <c r="B61" s="150" t="s">
        <v>919</v>
      </c>
      <c r="C61" s="163"/>
      <c r="D61" s="163"/>
      <c r="E61" s="163"/>
      <c r="F61" s="163"/>
      <c r="G61" s="163"/>
      <c r="H61" s="163"/>
      <c r="I61" s="163"/>
      <c r="J61" s="163"/>
      <c r="K61" s="163"/>
      <c r="L61" s="163"/>
      <c r="M61" s="163"/>
      <c r="N61" s="163"/>
      <c r="O61" s="163"/>
      <c r="P61" s="162" t="s">
        <v>2768</v>
      </c>
      <c r="Q61" s="163"/>
      <c r="R61" s="163"/>
      <c r="S61" s="163"/>
      <c r="T61" s="163"/>
      <c r="U61" s="163"/>
      <c r="V61" s="163"/>
    </row>
    <row r="62" spans="1:22" ht="32.25" customHeight="1" x14ac:dyDescent="0.2">
      <c r="A62" s="150" t="s">
        <v>2765</v>
      </c>
      <c r="B62" s="150" t="s">
        <v>857</v>
      </c>
      <c r="C62" s="159"/>
      <c r="D62" s="159"/>
      <c r="E62" s="159"/>
      <c r="F62" s="159"/>
      <c r="G62" s="159"/>
      <c r="H62" s="159"/>
      <c r="I62" s="159"/>
      <c r="J62" s="159"/>
      <c r="K62" s="159"/>
      <c r="L62" s="159"/>
      <c r="M62" s="159"/>
      <c r="N62" s="160" t="s">
        <v>2766</v>
      </c>
      <c r="O62" s="159"/>
      <c r="P62" s="160" t="s">
        <v>2766</v>
      </c>
      <c r="Q62" s="159"/>
      <c r="R62" s="159"/>
      <c r="S62" s="159"/>
      <c r="T62" s="159"/>
      <c r="U62" s="159"/>
      <c r="V62" s="159"/>
    </row>
    <row r="63" spans="1:22" ht="32.25" customHeight="1" x14ac:dyDescent="0.2">
      <c r="A63" s="150" t="s">
        <v>2765</v>
      </c>
      <c r="B63" s="150" t="s">
        <v>2129</v>
      </c>
      <c r="C63" s="159"/>
      <c r="D63" s="160" t="s">
        <v>2766</v>
      </c>
      <c r="E63" s="160" t="s">
        <v>2766</v>
      </c>
      <c r="F63" s="160" t="s">
        <v>2766</v>
      </c>
      <c r="G63" s="159"/>
      <c r="H63" s="159"/>
      <c r="I63" s="159"/>
      <c r="J63" s="159"/>
      <c r="K63" s="159"/>
      <c r="L63" s="159"/>
      <c r="M63" s="159"/>
      <c r="N63" s="159"/>
      <c r="O63" s="159"/>
      <c r="P63" s="159"/>
      <c r="Q63" s="159"/>
      <c r="R63" s="159"/>
      <c r="S63" s="159"/>
      <c r="T63" s="159"/>
      <c r="U63" s="159"/>
      <c r="V63" s="159"/>
    </row>
    <row r="64" spans="1:22" hidden="1" x14ac:dyDescent="0.2">
      <c r="A64" s="150" t="s">
        <v>2767</v>
      </c>
      <c r="B64" s="150" t="s">
        <v>2137</v>
      </c>
      <c r="C64" s="163"/>
      <c r="D64" s="163"/>
      <c r="E64" s="163"/>
      <c r="F64" s="163"/>
      <c r="G64" s="163"/>
      <c r="H64" s="163"/>
      <c r="I64" s="163"/>
      <c r="J64" s="163"/>
      <c r="K64" s="163"/>
      <c r="L64" s="163"/>
      <c r="M64" s="163"/>
      <c r="N64" s="162" t="s">
        <v>2768</v>
      </c>
      <c r="O64" s="163"/>
      <c r="P64" s="163"/>
      <c r="Q64" s="163"/>
      <c r="R64" s="163"/>
      <c r="S64" s="163"/>
      <c r="T64" s="163"/>
      <c r="U64" s="163"/>
      <c r="V64" s="163"/>
    </row>
    <row r="65" spans="1:22" ht="32.25" customHeight="1" x14ac:dyDescent="0.2">
      <c r="A65" s="150" t="s">
        <v>2765</v>
      </c>
      <c r="B65" s="150" t="s">
        <v>2145</v>
      </c>
      <c r="C65" s="159"/>
      <c r="D65" s="160" t="s">
        <v>2766</v>
      </c>
      <c r="E65" s="159"/>
      <c r="F65" s="159"/>
      <c r="G65" s="160" t="s">
        <v>2766</v>
      </c>
      <c r="H65" s="159"/>
      <c r="I65" s="159"/>
      <c r="J65" s="159"/>
      <c r="K65" s="159"/>
      <c r="L65" s="159"/>
      <c r="M65" s="159"/>
      <c r="N65" s="159"/>
      <c r="O65" s="159"/>
      <c r="P65" s="159"/>
      <c r="Q65" s="159"/>
      <c r="R65" s="159"/>
      <c r="S65" s="159"/>
      <c r="T65" s="159"/>
      <c r="U65" s="159"/>
      <c r="V65" s="159"/>
    </row>
    <row r="66" spans="1:22" ht="32.25" customHeight="1" x14ac:dyDescent="0.2">
      <c r="A66" s="150" t="s">
        <v>2765</v>
      </c>
      <c r="B66" s="150" t="s">
        <v>31</v>
      </c>
      <c r="C66" s="160" t="s">
        <v>2766</v>
      </c>
      <c r="D66" s="159"/>
      <c r="E66" s="159"/>
      <c r="F66" s="159"/>
      <c r="G66" s="159"/>
      <c r="H66" s="159"/>
      <c r="I66" s="159"/>
      <c r="J66" s="159"/>
      <c r="K66" s="159"/>
      <c r="L66" s="159"/>
      <c r="M66" s="159"/>
      <c r="N66" s="159"/>
      <c r="O66" s="159"/>
      <c r="P66" s="159"/>
      <c r="Q66" s="159"/>
      <c r="R66" s="159"/>
      <c r="S66" s="159"/>
      <c r="T66" s="159"/>
      <c r="U66" s="159"/>
      <c r="V66" s="159"/>
    </row>
    <row r="67" spans="1:22" ht="32.25" customHeight="1" x14ac:dyDescent="0.2">
      <c r="A67" s="150" t="s">
        <v>2765</v>
      </c>
      <c r="B67" s="150" t="s">
        <v>470</v>
      </c>
      <c r="C67" s="159"/>
      <c r="D67" s="159"/>
      <c r="E67" s="160" t="s">
        <v>2766</v>
      </c>
      <c r="F67" s="159"/>
      <c r="G67" s="159"/>
      <c r="H67" s="159"/>
      <c r="I67" s="159"/>
      <c r="J67" s="159"/>
      <c r="K67" s="160" t="s">
        <v>2766</v>
      </c>
      <c r="L67" s="159"/>
      <c r="M67" s="159"/>
      <c r="N67" s="159"/>
      <c r="O67" s="159"/>
      <c r="P67" s="159"/>
      <c r="Q67" s="159"/>
      <c r="R67" s="159"/>
      <c r="S67" s="159"/>
      <c r="T67" s="159"/>
      <c r="U67" s="159"/>
      <c r="V67" s="159"/>
    </row>
    <row r="68" spans="1:22" hidden="1" x14ac:dyDescent="0.2">
      <c r="A68" s="150" t="s">
        <v>2767</v>
      </c>
      <c r="B68" s="150" t="s">
        <v>2191</v>
      </c>
      <c r="C68" s="163"/>
      <c r="D68" s="162" t="s">
        <v>2768</v>
      </c>
      <c r="E68" s="163"/>
      <c r="F68" s="163"/>
      <c r="G68" s="163"/>
      <c r="H68" s="163"/>
      <c r="I68" s="163"/>
      <c r="J68" s="163"/>
      <c r="K68" s="163"/>
      <c r="L68" s="163"/>
      <c r="M68" s="163"/>
      <c r="N68" s="163"/>
      <c r="O68" s="163"/>
      <c r="P68" s="163"/>
      <c r="Q68" s="163"/>
      <c r="R68" s="163"/>
      <c r="S68" s="163"/>
      <c r="T68" s="163"/>
      <c r="U68" s="163"/>
      <c r="V68" s="163"/>
    </row>
    <row r="69" spans="1:22" hidden="1" x14ac:dyDescent="0.2">
      <c r="A69" s="150" t="s">
        <v>2767</v>
      </c>
      <c r="B69" s="150" t="s">
        <v>808</v>
      </c>
      <c r="C69" s="163"/>
      <c r="D69" s="163"/>
      <c r="E69" s="163"/>
      <c r="F69" s="163"/>
      <c r="G69" s="162" t="s">
        <v>2768</v>
      </c>
      <c r="H69" s="163"/>
      <c r="I69" s="163"/>
      <c r="J69" s="163"/>
      <c r="K69" s="163"/>
      <c r="L69" s="163"/>
      <c r="M69" s="163"/>
      <c r="N69" s="163"/>
      <c r="O69" s="163"/>
      <c r="P69" s="163"/>
      <c r="Q69" s="163"/>
      <c r="R69" s="163"/>
      <c r="S69" s="163"/>
      <c r="T69" s="163"/>
      <c r="U69" s="163"/>
      <c r="V69" s="163"/>
    </row>
    <row r="70" spans="1:22" ht="32.25" customHeight="1" x14ac:dyDescent="0.2">
      <c r="A70" s="150" t="s">
        <v>2765</v>
      </c>
      <c r="B70" s="150" t="s">
        <v>1258</v>
      </c>
      <c r="C70" s="159"/>
      <c r="D70" s="159"/>
      <c r="E70" s="159"/>
      <c r="F70" s="159"/>
      <c r="G70" s="159"/>
      <c r="H70" s="159"/>
      <c r="I70" s="159"/>
      <c r="J70" s="159"/>
      <c r="K70" s="159"/>
      <c r="L70" s="159"/>
      <c r="M70" s="159"/>
      <c r="N70" s="159"/>
      <c r="O70" s="159"/>
      <c r="P70" s="159"/>
      <c r="Q70" s="159"/>
      <c r="R70" s="159"/>
      <c r="S70" s="159"/>
      <c r="T70" s="159"/>
      <c r="U70" s="160" t="s">
        <v>2766</v>
      </c>
      <c r="V70" s="159"/>
    </row>
    <row r="71" spans="1:22" hidden="1" x14ac:dyDescent="0.2">
      <c r="A71" s="150" t="s">
        <v>2767</v>
      </c>
      <c r="B71" s="150" t="s">
        <v>2209</v>
      </c>
      <c r="C71" s="163"/>
      <c r="D71" s="162" t="s">
        <v>2768</v>
      </c>
      <c r="E71" s="162" t="s">
        <v>2768</v>
      </c>
      <c r="F71" s="162" t="s">
        <v>2768</v>
      </c>
      <c r="G71" s="163"/>
      <c r="H71" s="162" t="s">
        <v>2768</v>
      </c>
      <c r="I71" s="162" t="s">
        <v>2768</v>
      </c>
      <c r="J71" s="162" t="s">
        <v>2768</v>
      </c>
      <c r="K71" s="163"/>
      <c r="L71" s="163"/>
      <c r="M71" s="162" t="s">
        <v>2768</v>
      </c>
      <c r="N71" s="163"/>
      <c r="O71" s="163"/>
      <c r="P71" s="162" t="s">
        <v>2768</v>
      </c>
      <c r="Q71" s="162" t="s">
        <v>2768</v>
      </c>
      <c r="R71" s="162" t="s">
        <v>2768</v>
      </c>
      <c r="S71" s="163"/>
      <c r="T71" s="163"/>
      <c r="U71" s="163"/>
      <c r="V71" s="163"/>
    </row>
    <row r="72" spans="1:22" hidden="1" x14ac:dyDescent="0.2">
      <c r="A72" s="150" t="s">
        <v>2767</v>
      </c>
      <c r="B72" s="150" t="s">
        <v>2218</v>
      </c>
      <c r="C72" s="163"/>
      <c r="D72" s="163"/>
      <c r="E72" s="163"/>
      <c r="F72" s="163"/>
      <c r="G72" s="163"/>
      <c r="H72" s="163"/>
      <c r="I72" s="163"/>
      <c r="J72" s="162" t="s">
        <v>2768</v>
      </c>
      <c r="K72" s="163"/>
      <c r="L72" s="163"/>
      <c r="M72" s="163"/>
      <c r="N72" s="163"/>
      <c r="O72" s="163"/>
      <c r="P72" s="163"/>
      <c r="Q72" s="163"/>
      <c r="R72" s="163"/>
      <c r="S72" s="163"/>
      <c r="T72" s="163"/>
      <c r="U72" s="163"/>
      <c r="V72" s="163"/>
    </row>
    <row r="73" spans="1:22" ht="32.25" customHeight="1" x14ac:dyDescent="0.2">
      <c r="A73" s="150" t="s">
        <v>2765</v>
      </c>
      <c r="B73" s="150" t="s">
        <v>1420</v>
      </c>
      <c r="C73" s="159"/>
      <c r="D73" s="159"/>
      <c r="E73" s="159"/>
      <c r="F73" s="159"/>
      <c r="G73" s="159"/>
      <c r="H73" s="159"/>
      <c r="I73" s="159"/>
      <c r="J73" s="159"/>
      <c r="K73" s="159"/>
      <c r="L73" s="159"/>
      <c r="M73" s="159"/>
      <c r="N73" s="159"/>
      <c r="O73" s="159"/>
      <c r="P73" s="159"/>
      <c r="Q73" s="159"/>
      <c r="R73" s="159"/>
      <c r="S73" s="159"/>
      <c r="T73" s="160" t="s">
        <v>2766</v>
      </c>
      <c r="U73" s="159"/>
      <c r="V73" s="160" t="s">
        <v>2766</v>
      </c>
    </row>
    <row r="74" spans="1:22" hidden="1" x14ac:dyDescent="0.2">
      <c r="A74" s="150" t="s">
        <v>2767</v>
      </c>
      <c r="B74" s="150" t="s">
        <v>2236</v>
      </c>
      <c r="C74" s="163"/>
      <c r="D74" s="163"/>
      <c r="E74" s="163"/>
      <c r="F74" s="163"/>
      <c r="G74" s="163"/>
      <c r="H74" s="163"/>
      <c r="I74" s="163"/>
      <c r="J74" s="163"/>
      <c r="K74" s="163"/>
      <c r="L74" s="163"/>
      <c r="M74" s="163"/>
      <c r="N74" s="162" t="s">
        <v>2768</v>
      </c>
      <c r="O74" s="163"/>
      <c r="P74" s="163"/>
      <c r="Q74" s="163"/>
      <c r="R74" s="163"/>
      <c r="S74" s="163"/>
      <c r="T74" s="163"/>
      <c r="U74" s="163"/>
      <c r="V74" s="163"/>
    </row>
    <row r="75" spans="1:22" hidden="1" x14ac:dyDescent="0.2">
      <c r="A75" s="150" t="s">
        <v>2767</v>
      </c>
      <c r="B75" s="150" t="s">
        <v>2240</v>
      </c>
      <c r="C75" s="162" t="s">
        <v>2768</v>
      </c>
      <c r="D75" s="162" t="s">
        <v>2768</v>
      </c>
      <c r="E75" s="162" t="s">
        <v>2768</v>
      </c>
      <c r="F75" s="162" t="s">
        <v>2768</v>
      </c>
      <c r="G75" s="162" t="s">
        <v>2768</v>
      </c>
      <c r="H75" s="163"/>
      <c r="I75" s="162" t="s">
        <v>2768</v>
      </c>
      <c r="J75" s="163"/>
      <c r="K75" s="163"/>
      <c r="L75" s="163"/>
      <c r="M75" s="162" t="s">
        <v>2768</v>
      </c>
      <c r="N75" s="163"/>
      <c r="O75" s="163"/>
      <c r="P75" s="163"/>
      <c r="Q75" s="162" t="s">
        <v>2768</v>
      </c>
      <c r="R75" s="163"/>
      <c r="S75" s="163"/>
      <c r="T75" s="163"/>
      <c r="U75" s="162" t="s">
        <v>2768</v>
      </c>
      <c r="V75" s="163"/>
    </row>
    <row r="76" spans="1:22" ht="32.25" customHeight="1" x14ac:dyDescent="0.2">
      <c r="A76" s="150" t="s">
        <v>2765</v>
      </c>
      <c r="B76" s="150" t="s">
        <v>2249</v>
      </c>
      <c r="C76" s="159"/>
      <c r="D76" s="160" t="s">
        <v>2766</v>
      </c>
      <c r="E76" s="159"/>
      <c r="F76" s="159"/>
      <c r="G76" s="159"/>
      <c r="H76" s="159"/>
      <c r="I76" s="159"/>
      <c r="J76" s="159"/>
      <c r="K76" s="159"/>
      <c r="L76" s="159"/>
      <c r="M76" s="159"/>
      <c r="N76" s="159"/>
      <c r="O76" s="159"/>
      <c r="P76" s="159"/>
      <c r="Q76" s="159"/>
      <c r="R76" s="159"/>
      <c r="S76" s="159"/>
      <c r="T76" s="159"/>
      <c r="U76" s="159"/>
      <c r="V76" s="159"/>
    </row>
    <row r="77" spans="1:22" ht="32.25" customHeight="1" x14ac:dyDescent="0.2">
      <c r="A77" s="150" t="s">
        <v>2765</v>
      </c>
      <c r="B77" s="150" t="s">
        <v>2274</v>
      </c>
      <c r="C77" s="159"/>
      <c r="D77" s="159"/>
      <c r="E77" s="159"/>
      <c r="F77" s="159"/>
      <c r="G77" s="159"/>
      <c r="H77" s="159"/>
      <c r="I77" s="159"/>
      <c r="J77" s="159"/>
      <c r="K77" s="159"/>
      <c r="L77" s="160" t="s">
        <v>2766</v>
      </c>
      <c r="M77" s="159"/>
      <c r="N77" s="159"/>
      <c r="O77" s="159"/>
      <c r="P77" s="159"/>
      <c r="Q77" s="159"/>
      <c r="R77" s="159"/>
      <c r="S77" s="159"/>
      <c r="T77" s="159"/>
      <c r="U77" s="159"/>
      <c r="V77" s="159"/>
    </row>
    <row r="78" spans="1:22" ht="32.25" customHeight="1" x14ac:dyDescent="0.2">
      <c r="A78" s="150" t="s">
        <v>2765</v>
      </c>
      <c r="B78" s="150" t="s">
        <v>2285</v>
      </c>
      <c r="C78" s="159"/>
      <c r="D78" s="159"/>
      <c r="E78" s="159"/>
      <c r="F78" s="159"/>
      <c r="G78" s="159"/>
      <c r="H78" s="159"/>
      <c r="I78" s="159"/>
      <c r="J78" s="159"/>
      <c r="K78" s="159"/>
      <c r="L78" s="159"/>
      <c r="M78" s="159"/>
      <c r="N78" s="160" t="s">
        <v>2766</v>
      </c>
      <c r="O78" s="159"/>
      <c r="P78" s="159"/>
      <c r="Q78" s="159"/>
      <c r="R78" s="159"/>
      <c r="S78" s="159"/>
      <c r="T78" s="159"/>
      <c r="U78" s="159"/>
      <c r="V78" s="159"/>
    </row>
    <row r="79" spans="1:22" ht="32.25" customHeight="1" x14ac:dyDescent="0.2">
      <c r="A79" s="150" t="s">
        <v>2765</v>
      </c>
      <c r="B79" s="150" t="s">
        <v>2255</v>
      </c>
      <c r="C79" s="159"/>
      <c r="D79" s="159"/>
      <c r="E79" s="159"/>
      <c r="F79" s="159"/>
      <c r="G79" s="159"/>
      <c r="H79" s="159"/>
      <c r="I79" s="159"/>
      <c r="J79" s="159"/>
      <c r="K79" s="159"/>
      <c r="L79" s="159"/>
      <c r="M79" s="159"/>
      <c r="N79" s="159"/>
      <c r="O79" s="159"/>
      <c r="P79" s="160" t="s">
        <v>2766</v>
      </c>
      <c r="Q79" s="159"/>
      <c r="R79" s="159"/>
      <c r="S79" s="159"/>
      <c r="T79" s="159"/>
      <c r="U79" s="159"/>
      <c r="V79" s="159"/>
    </row>
    <row r="80" spans="1:22" ht="32.25" customHeight="1" x14ac:dyDescent="0.2">
      <c r="A80" s="150" t="s">
        <v>2765</v>
      </c>
      <c r="B80" s="150" t="s">
        <v>2292</v>
      </c>
      <c r="C80" s="159"/>
      <c r="D80" s="159"/>
      <c r="E80" s="159"/>
      <c r="F80" s="159"/>
      <c r="G80" s="159"/>
      <c r="H80" s="159"/>
      <c r="I80" s="159"/>
      <c r="J80" s="159"/>
      <c r="K80" s="159"/>
      <c r="L80" s="159"/>
      <c r="M80" s="159"/>
      <c r="N80" s="159"/>
      <c r="O80" s="159"/>
      <c r="P80" s="159"/>
      <c r="Q80" s="159"/>
      <c r="R80" s="159"/>
      <c r="S80" s="159"/>
      <c r="T80" s="159"/>
      <c r="U80" s="159"/>
      <c r="V80" s="160" t="s">
        <v>2766</v>
      </c>
    </row>
    <row r="81" spans="1:22" ht="32.25" customHeight="1" x14ac:dyDescent="0.2">
      <c r="A81" s="150" t="s">
        <v>2765</v>
      </c>
      <c r="B81" s="150" t="s">
        <v>2301</v>
      </c>
      <c r="C81" s="159"/>
      <c r="D81" s="159"/>
      <c r="E81" s="160" t="s">
        <v>2766</v>
      </c>
      <c r="F81" s="160" t="s">
        <v>2766</v>
      </c>
      <c r="G81" s="160" t="s">
        <v>2766</v>
      </c>
      <c r="H81" s="159"/>
      <c r="I81" s="160" t="s">
        <v>2766</v>
      </c>
      <c r="J81" s="159"/>
      <c r="K81" s="160" t="s">
        <v>2766</v>
      </c>
      <c r="L81" s="159"/>
      <c r="M81" s="160" t="s">
        <v>2766</v>
      </c>
      <c r="N81" s="159"/>
      <c r="O81" s="159"/>
      <c r="P81" s="159"/>
      <c r="Q81" s="160" t="s">
        <v>2766</v>
      </c>
      <c r="R81" s="159"/>
      <c r="S81" s="159"/>
      <c r="T81" s="159"/>
      <c r="U81" s="160" t="s">
        <v>2766</v>
      </c>
      <c r="V81" s="159"/>
    </row>
    <row r="82" spans="1:22" ht="32.25" customHeight="1" x14ac:dyDescent="0.2">
      <c r="A82" s="150" t="s">
        <v>2765</v>
      </c>
      <c r="B82" s="150" t="s">
        <v>2308</v>
      </c>
      <c r="C82" s="159"/>
      <c r="D82" s="159"/>
      <c r="E82" s="159"/>
      <c r="F82" s="159"/>
      <c r="G82" s="159"/>
      <c r="H82" s="159"/>
      <c r="I82" s="159"/>
      <c r="J82" s="159"/>
      <c r="K82" s="159"/>
      <c r="L82" s="159"/>
      <c r="M82" s="159"/>
      <c r="N82" s="159"/>
      <c r="O82" s="159"/>
      <c r="P82" s="159"/>
      <c r="Q82" s="159"/>
      <c r="R82" s="159"/>
      <c r="S82" s="159"/>
      <c r="T82" s="159"/>
      <c r="U82" s="159"/>
      <c r="V82" s="160" t="s">
        <v>2766</v>
      </c>
    </row>
    <row r="83" spans="1:22" ht="32.25" customHeight="1" x14ac:dyDescent="0.2">
      <c r="A83" s="150" t="s">
        <v>2765</v>
      </c>
      <c r="B83" s="150" t="s">
        <v>2315</v>
      </c>
      <c r="C83" s="159"/>
      <c r="D83" s="159"/>
      <c r="E83" s="159"/>
      <c r="F83" s="159"/>
      <c r="G83" s="159"/>
      <c r="H83" s="159"/>
      <c r="I83" s="159"/>
      <c r="J83" s="159"/>
      <c r="K83" s="159"/>
      <c r="L83" s="159"/>
      <c r="M83" s="159"/>
      <c r="N83" s="159"/>
      <c r="O83" s="160" t="s">
        <v>2766</v>
      </c>
      <c r="P83" s="159"/>
      <c r="Q83" s="159"/>
      <c r="R83" s="159"/>
      <c r="S83" s="159"/>
      <c r="T83" s="159"/>
      <c r="U83" s="159"/>
      <c r="V83" s="159"/>
    </row>
    <row r="84" spans="1:22" ht="31.5" hidden="1" x14ac:dyDescent="0.2">
      <c r="A84" s="150" t="s">
        <v>2767</v>
      </c>
      <c r="B84" s="150" t="s">
        <v>453</v>
      </c>
      <c r="C84" s="163"/>
      <c r="D84" s="163"/>
      <c r="E84" s="162" t="s">
        <v>2768</v>
      </c>
      <c r="F84" s="162" t="s">
        <v>2768</v>
      </c>
      <c r="G84" s="162" t="s">
        <v>2768</v>
      </c>
      <c r="H84" s="163"/>
      <c r="I84" s="162" t="s">
        <v>2768</v>
      </c>
      <c r="J84" s="163"/>
      <c r="K84" s="162" t="s">
        <v>2768</v>
      </c>
      <c r="L84" s="163"/>
      <c r="M84" s="162" t="s">
        <v>2768</v>
      </c>
      <c r="N84" s="163"/>
      <c r="O84" s="163"/>
      <c r="P84" s="163"/>
      <c r="Q84" s="162" t="s">
        <v>2768</v>
      </c>
      <c r="R84" s="163"/>
      <c r="S84" s="163"/>
      <c r="T84" s="163"/>
      <c r="U84" s="163"/>
      <c r="V84" s="163"/>
    </row>
    <row r="85" spans="1:22" hidden="1" x14ac:dyDescent="0.2">
      <c r="A85" s="150" t="s">
        <v>2767</v>
      </c>
      <c r="B85" s="150" t="s">
        <v>1926</v>
      </c>
      <c r="C85" s="163"/>
      <c r="D85" s="163"/>
      <c r="E85" s="163"/>
      <c r="F85" s="162" t="s">
        <v>2768</v>
      </c>
      <c r="G85" s="163"/>
      <c r="H85" s="163"/>
      <c r="I85" s="163"/>
      <c r="J85" s="163"/>
      <c r="K85" s="163"/>
      <c r="L85" s="163"/>
      <c r="M85" s="163"/>
      <c r="N85" s="163"/>
      <c r="O85" s="163"/>
      <c r="P85" s="163"/>
      <c r="Q85" s="163"/>
      <c r="R85" s="163"/>
      <c r="S85" s="163"/>
      <c r="T85" s="163"/>
      <c r="U85" s="163"/>
      <c r="V85" s="163"/>
    </row>
    <row r="86" spans="1:22" hidden="1" x14ac:dyDescent="0.2">
      <c r="A86" s="150" t="s">
        <v>2767</v>
      </c>
      <c r="B86" s="150" t="s">
        <v>2687</v>
      </c>
      <c r="C86" s="163"/>
      <c r="D86" s="163"/>
      <c r="E86" s="163"/>
      <c r="F86" s="162" t="s">
        <v>2768</v>
      </c>
      <c r="G86" s="163"/>
      <c r="H86" s="163"/>
      <c r="I86" s="163"/>
      <c r="J86" s="163"/>
      <c r="K86" s="163"/>
      <c r="L86" s="163"/>
      <c r="M86" s="163"/>
      <c r="N86" s="163"/>
      <c r="O86" s="163"/>
      <c r="P86" s="163"/>
      <c r="Q86" s="163"/>
      <c r="R86" s="163"/>
      <c r="S86" s="163"/>
      <c r="T86" s="163"/>
      <c r="U86" s="163"/>
      <c r="V86" s="163"/>
    </row>
    <row r="87" spans="1:22" ht="32.25" customHeight="1" x14ac:dyDescent="0.2">
      <c r="A87" s="150" t="s">
        <v>2765</v>
      </c>
      <c r="B87" s="150" t="s">
        <v>2330</v>
      </c>
      <c r="C87" s="160" t="s">
        <v>2766</v>
      </c>
      <c r="D87" s="159"/>
      <c r="E87" s="159"/>
      <c r="F87" s="159"/>
      <c r="G87" s="159"/>
      <c r="H87" s="159"/>
      <c r="I87" s="159"/>
      <c r="J87" s="159"/>
      <c r="K87" s="159"/>
      <c r="L87" s="159"/>
      <c r="M87" s="159"/>
      <c r="N87" s="159"/>
      <c r="O87" s="159"/>
      <c r="P87" s="159"/>
      <c r="Q87" s="159"/>
      <c r="R87" s="159"/>
      <c r="S87" s="159"/>
      <c r="T87" s="159"/>
      <c r="U87" s="159"/>
      <c r="V87" s="159"/>
    </row>
    <row r="88" spans="1:22" ht="32.25" customHeight="1" x14ac:dyDescent="0.2">
      <c r="A88" s="150" t="s">
        <v>2765</v>
      </c>
      <c r="B88" s="150" t="s">
        <v>2354</v>
      </c>
      <c r="C88" s="159"/>
      <c r="D88" s="159"/>
      <c r="E88" s="159"/>
      <c r="F88" s="159"/>
      <c r="G88" s="159"/>
      <c r="H88" s="159"/>
      <c r="I88" s="159"/>
      <c r="J88" s="159"/>
      <c r="K88" s="159"/>
      <c r="L88" s="159"/>
      <c r="M88" s="159"/>
      <c r="N88" s="159"/>
      <c r="O88" s="160" t="s">
        <v>2766</v>
      </c>
      <c r="P88" s="159"/>
      <c r="Q88" s="159"/>
      <c r="R88" s="159"/>
      <c r="S88" s="159"/>
      <c r="T88" s="159"/>
      <c r="U88" s="159"/>
      <c r="V88" s="159"/>
    </row>
    <row r="89" spans="1:22" hidden="1" x14ac:dyDescent="0.2">
      <c r="A89" s="150" t="s">
        <v>2767</v>
      </c>
      <c r="B89" s="150" t="s">
        <v>2338</v>
      </c>
      <c r="C89" s="163"/>
      <c r="D89" s="163"/>
      <c r="E89" s="163"/>
      <c r="F89" s="163"/>
      <c r="G89" s="162" t="s">
        <v>2768</v>
      </c>
      <c r="H89" s="163"/>
      <c r="I89" s="163"/>
      <c r="J89" s="163"/>
      <c r="K89" s="163"/>
      <c r="L89" s="163"/>
      <c r="M89" s="163"/>
      <c r="N89" s="163"/>
      <c r="O89" s="163"/>
      <c r="P89" s="163"/>
      <c r="Q89" s="163"/>
      <c r="R89" s="163"/>
      <c r="S89" s="163"/>
      <c r="T89" s="163"/>
      <c r="U89" s="163"/>
      <c r="V89" s="163"/>
    </row>
    <row r="90" spans="1:22" ht="32.25" customHeight="1" x14ac:dyDescent="0.2">
      <c r="A90" s="150" t="s">
        <v>2765</v>
      </c>
      <c r="B90" s="150" t="s">
        <v>557</v>
      </c>
      <c r="C90" s="159"/>
      <c r="D90" s="159"/>
      <c r="E90" s="160" t="s">
        <v>2766</v>
      </c>
      <c r="F90" s="159"/>
      <c r="G90" s="159"/>
      <c r="H90" s="159"/>
      <c r="I90" s="159"/>
      <c r="J90" s="159"/>
      <c r="K90" s="159"/>
      <c r="L90" s="159"/>
      <c r="M90" s="159"/>
      <c r="N90" s="159"/>
      <c r="O90" s="159"/>
      <c r="P90" s="159"/>
      <c r="Q90" s="159"/>
      <c r="R90" s="159"/>
      <c r="S90" s="159"/>
      <c r="T90" s="159"/>
      <c r="U90" s="159"/>
      <c r="V90" s="159"/>
    </row>
    <row r="91" spans="1:22" ht="31.5" hidden="1" x14ac:dyDescent="0.2">
      <c r="A91" s="150" t="s">
        <v>2767</v>
      </c>
      <c r="B91" s="150" t="s">
        <v>2362</v>
      </c>
      <c r="C91" s="162" t="s">
        <v>2768</v>
      </c>
      <c r="D91" s="162" t="s">
        <v>2768</v>
      </c>
      <c r="E91" s="162" t="s">
        <v>2768</v>
      </c>
      <c r="F91" s="162" t="s">
        <v>2768</v>
      </c>
      <c r="G91" s="162" t="s">
        <v>2768</v>
      </c>
      <c r="H91" s="163"/>
      <c r="I91" s="162" t="s">
        <v>2768</v>
      </c>
      <c r="J91" s="163"/>
      <c r="K91" s="163"/>
      <c r="L91" s="163"/>
      <c r="M91" s="162" t="s">
        <v>2768</v>
      </c>
      <c r="N91" s="163"/>
      <c r="O91" s="163"/>
      <c r="P91" s="163"/>
      <c r="Q91" s="162" t="s">
        <v>2768</v>
      </c>
      <c r="R91" s="163"/>
      <c r="S91" s="163"/>
      <c r="T91" s="163"/>
      <c r="U91" s="163"/>
      <c r="V91" s="163"/>
    </row>
    <row r="92" spans="1:22" ht="32.25" customHeight="1" x14ac:dyDescent="0.2">
      <c r="A92" s="150" t="s">
        <v>2765</v>
      </c>
      <c r="B92" s="150" t="s">
        <v>2370</v>
      </c>
      <c r="C92" s="159"/>
      <c r="D92" s="159"/>
      <c r="E92" s="159"/>
      <c r="F92" s="159"/>
      <c r="G92" s="159"/>
      <c r="H92" s="159"/>
      <c r="I92" s="159"/>
      <c r="J92" s="159"/>
      <c r="K92" s="159"/>
      <c r="L92" s="159"/>
      <c r="M92" s="159"/>
      <c r="N92" s="159"/>
      <c r="O92" s="160" t="s">
        <v>2766</v>
      </c>
      <c r="P92" s="159"/>
      <c r="Q92" s="159"/>
      <c r="R92" s="159"/>
      <c r="S92" s="159"/>
      <c r="T92" s="159"/>
      <c r="U92" s="159"/>
      <c r="V92" s="159"/>
    </row>
    <row r="93" spans="1:22" ht="32.25" customHeight="1" x14ac:dyDescent="0.2">
      <c r="A93" s="150" t="s">
        <v>2765</v>
      </c>
      <c r="B93" s="150" t="s">
        <v>2184</v>
      </c>
      <c r="C93" s="159"/>
      <c r="D93" s="159"/>
      <c r="E93" s="159"/>
      <c r="F93" s="159"/>
      <c r="G93" s="159"/>
      <c r="H93" s="159"/>
      <c r="I93" s="160" t="s">
        <v>2766</v>
      </c>
      <c r="J93" s="159"/>
      <c r="K93" s="159"/>
      <c r="L93" s="159"/>
      <c r="M93" s="159"/>
      <c r="N93" s="159"/>
      <c r="O93" s="159"/>
      <c r="P93" s="159"/>
      <c r="Q93" s="160" t="s">
        <v>2766</v>
      </c>
      <c r="R93" s="159"/>
      <c r="S93" s="159"/>
      <c r="T93" s="159"/>
      <c r="U93" s="159"/>
      <c r="V93" s="159"/>
    </row>
    <row r="94" spans="1:22" ht="32.25" customHeight="1" x14ac:dyDescent="0.2">
      <c r="A94" s="150" t="s">
        <v>2765</v>
      </c>
      <c r="B94" s="150" t="s">
        <v>2379</v>
      </c>
      <c r="C94" s="159"/>
      <c r="D94" s="159"/>
      <c r="E94" s="160" t="s">
        <v>2766</v>
      </c>
      <c r="F94" s="160" t="s">
        <v>2766</v>
      </c>
      <c r="G94" s="159"/>
      <c r="H94" s="159"/>
      <c r="I94" s="159"/>
      <c r="J94" s="159"/>
      <c r="K94" s="159"/>
      <c r="L94" s="159"/>
      <c r="M94" s="159"/>
      <c r="N94" s="159"/>
      <c r="O94" s="159"/>
      <c r="P94" s="159"/>
      <c r="Q94" s="159"/>
      <c r="R94" s="159"/>
      <c r="S94" s="159"/>
      <c r="T94" s="159"/>
      <c r="U94" s="160" t="s">
        <v>2766</v>
      </c>
      <c r="V94" s="159"/>
    </row>
    <row r="95" spans="1:22" hidden="1" x14ac:dyDescent="0.2">
      <c r="A95" s="150" t="s">
        <v>2767</v>
      </c>
      <c r="B95" s="150" t="s">
        <v>2385</v>
      </c>
      <c r="C95" s="163"/>
      <c r="D95" s="162" t="s">
        <v>2768</v>
      </c>
      <c r="E95" s="163"/>
      <c r="F95" s="163"/>
      <c r="G95" s="162" t="s">
        <v>2768</v>
      </c>
      <c r="H95" s="163"/>
      <c r="I95" s="163"/>
      <c r="J95" s="163"/>
      <c r="K95" s="163"/>
      <c r="L95" s="163"/>
      <c r="M95" s="163"/>
      <c r="N95" s="163"/>
      <c r="O95" s="163"/>
      <c r="P95" s="163"/>
      <c r="Q95" s="163"/>
      <c r="R95" s="163"/>
      <c r="S95" s="163"/>
      <c r="T95" s="163"/>
      <c r="U95" s="163"/>
      <c r="V95" s="163"/>
    </row>
    <row r="96" spans="1:22" ht="32.25" customHeight="1" x14ac:dyDescent="0.2">
      <c r="A96" s="150" t="s">
        <v>2765</v>
      </c>
      <c r="B96" s="150" t="s">
        <v>1351</v>
      </c>
      <c r="C96" s="159"/>
      <c r="D96" s="159"/>
      <c r="E96" s="159"/>
      <c r="F96" s="159"/>
      <c r="G96" s="159"/>
      <c r="H96" s="159"/>
      <c r="I96" s="159"/>
      <c r="J96" s="159"/>
      <c r="K96" s="159"/>
      <c r="L96" s="159"/>
      <c r="M96" s="159"/>
      <c r="N96" s="159"/>
      <c r="O96" s="159"/>
      <c r="P96" s="159"/>
      <c r="Q96" s="159"/>
      <c r="R96" s="160" t="s">
        <v>2766</v>
      </c>
      <c r="S96" s="159"/>
      <c r="T96" s="159"/>
      <c r="U96" s="159"/>
      <c r="V96" s="159"/>
    </row>
    <row r="97" spans="1:22" ht="32.25" customHeight="1" x14ac:dyDescent="0.2">
      <c r="A97" s="150" t="s">
        <v>2765</v>
      </c>
      <c r="B97" s="150" t="s">
        <v>2408</v>
      </c>
      <c r="C97" s="159"/>
      <c r="D97" s="159"/>
      <c r="E97" s="160" t="s">
        <v>2766</v>
      </c>
      <c r="F97" s="160" t="s">
        <v>2766</v>
      </c>
      <c r="G97" s="159"/>
      <c r="H97" s="159"/>
      <c r="I97" s="160" t="s">
        <v>2766</v>
      </c>
      <c r="J97" s="159"/>
      <c r="K97" s="159"/>
      <c r="L97" s="159"/>
      <c r="M97" s="159"/>
      <c r="N97" s="159"/>
      <c r="O97" s="159"/>
      <c r="P97" s="159"/>
      <c r="Q97" s="160" t="s">
        <v>2766</v>
      </c>
      <c r="R97" s="159"/>
      <c r="S97" s="159"/>
      <c r="T97" s="159"/>
      <c r="U97" s="159"/>
      <c r="V97" s="159"/>
    </row>
    <row r="98" spans="1:22" hidden="1" x14ac:dyDescent="0.2">
      <c r="A98" s="150" t="s">
        <v>2767</v>
      </c>
      <c r="B98" s="150" t="s">
        <v>494</v>
      </c>
      <c r="C98" s="163"/>
      <c r="D98" s="163"/>
      <c r="E98" s="162" t="s">
        <v>2768</v>
      </c>
      <c r="F98" s="163"/>
      <c r="G98" s="163"/>
      <c r="H98" s="163"/>
      <c r="I98" s="163"/>
      <c r="J98" s="163"/>
      <c r="K98" s="163"/>
      <c r="L98" s="163"/>
      <c r="M98" s="163"/>
      <c r="N98" s="163"/>
      <c r="O98" s="163"/>
      <c r="P98" s="163"/>
      <c r="Q98" s="163"/>
      <c r="R98" s="163"/>
      <c r="S98" s="163"/>
      <c r="T98" s="163"/>
      <c r="U98" s="163"/>
      <c r="V98" s="163"/>
    </row>
    <row r="99" spans="1:22" ht="32.25" customHeight="1" x14ac:dyDescent="0.2">
      <c r="A99" s="150" t="s">
        <v>2765</v>
      </c>
      <c r="B99" s="150" t="s">
        <v>1599</v>
      </c>
      <c r="C99" s="159"/>
      <c r="D99" s="159"/>
      <c r="E99" s="159"/>
      <c r="F99" s="159"/>
      <c r="G99" s="159"/>
      <c r="H99" s="159"/>
      <c r="I99" s="159"/>
      <c r="J99" s="159"/>
      <c r="K99" s="159"/>
      <c r="L99" s="160" t="s">
        <v>2766</v>
      </c>
      <c r="M99" s="159"/>
      <c r="N99" s="159"/>
      <c r="O99" s="159"/>
      <c r="P99" s="159"/>
      <c r="Q99" s="159"/>
      <c r="R99" s="159"/>
      <c r="S99" s="159"/>
      <c r="T99" s="159"/>
      <c r="U99" s="159"/>
      <c r="V99" s="159"/>
    </row>
    <row r="100" spans="1:22" ht="32.25" customHeight="1" x14ac:dyDescent="0.2">
      <c r="A100" s="150" t="s">
        <v>2765</v>
      </c>
      <c r="B100" s="150" t="s">
        <v>1229</v>
      </c>
      <c r="C100" s="160" t="s">
        <v>2766</v>
      </c>
      <c r="D100" s="159"/>
      <c r="E100" s="159"/>
      <c r="F100" s="159"/>
      <c r="G100" s="159"/>
      <c r="H100" s="160" t="s">
        <v>2766</v>
      </c>
      <c r="I100" s="159"/>
      <c r="J100" s="160" t="s">
        <v>2766</v>
      </c>
      <c r="K100" s="159"/>
      <c r="L100" s="160" t="s">
        <v>2766</v>
      </c>
      <c r="M100" s="159"/>
      <c r="N100" s="159"/>
      <c r="O100" s="159"/>
      <c r="P100" s="159"/>
      <c r="Q100" s="159"/>
      <c r="R100" s="160" t="s">
        <v>2766</v>
      </c>
      <c r="S100" s="159"/>
      <c r="T100" s="159"/>
      <c r="U100" s="159"/>
      <c r="V100" s="159"/>
    </row>
    <row r="101" spans="1:22" ht="32.25" customHeight="1" x14ac:dyDescent="0.2">
      <c r="A101" s="150" t="s">
        <v>2765</v>
      </c>
      <c r="B101" s="150" t="s">
        <v>558</v>
      </c>
      <c r="C101" s="159"/>
      <c r="D101" s="159"/>
      <c r="E101" s="160" t="s">
        <v>2766</v>
      </c>
      <c r="F101" s="159"/>
      <c r="G101" s="159"/>
      <c r="H101" s="159"/>
      <c r="I101" s="159"/>
      <c r="J101" s="159"/>
      <c r="K101" s="159"/>
      <c r="L101" s="159"/>
      <c r="M101" s="159"/>
      <c r="N101" s="159"/>
      <c r="O101" s="159"/>
      <c r="P101" s="159"/>
      <c r="Q101" s="159"/>
      <c r="R101" s="159"/>
      <c r="S101" s="159"/>
      <c r="T101" s="159"/>
      <c r="U101" s="159"/>
      <c r="V101" s="159"/>
    </row>
    <row r="102" spans="1:22" ht="32.25" customHeight="1" x14ac:dyDescent="0.2">
      <c r="A102" s="150" t="s">
        <v>2765</v>
      </c>
      <c r="B102" s="150" t="s">
        <v>1561</v>
      </c>
      <c r="C102" s="159"/>
      <c r="D102" s="159"/>
      <c r="E102" s="159"/>
      <c r="F102" s="159"/>
      <c r="G102" s="159"/>
      <c r="H102" s="159"/>
      <c r="I102" s="159"/>
      <c r="J102" s="159"/>
      <c r="K102" s="159"/>
      <c r="L102" s="159"/>
      <c r="M102" s="159"/>
      <c r="N102" s="160" t="s">
        <v>2766</v>
      </c>
      <c r="O102" s="159"/>
      <c r="P102" s="159"/>
      <c r="Q102" s="159"/>
      <c r="R102" s="159"/>
      <c r="S102" s="159"/>
      <c r="T102" s="159"/>
      <c r="U102" s="159"/>
      <c r="V102" s="159"/>
    </row>
    <row r="103" spans="1:22" hidden="1" x14ac:dyDescent="0.2">
      <c r="A103" s="150" t="s">
        <v>2767</v>
      </c>
      <c r="B103" s="150" t="s">
        <v>300</v>
      </c>
      <c r="C103" s="163"/>
      <c r="D103" s="162" t="s">
        <v>2768</v>
      </c>
      <c r="E103" s="163"/>
      <c r="F103" s="163"/>
      <c r="G103" s="163"/>
      <c r="H103" s="162" t="s">
        <v>2768</v>
      </c>
      <c r="I103" s="163"/>
      <c r="J103" s="163"/>
      <c r="K103" s="163"/>
      <c r="L103" s="163"/>
      <c r="M103" s="163"/>
      <c r="N103" s="163"/>
      <c r="O103" s="163"/>
      <c r="P103" s="163"/>
      <c r="Q103" s="163"/>
      <c r="R103" s="163"/>
      <c r="S103" s="163"/>
      <c r="T103" s="163"/>
      <c r="U103" s="163"/>
      <c r="V103" s="163"/>
    </row>
    <row r="104" spans="1:22" ht="32.25" customHeight="1" x14ac:dyDescent="0.2">
      <c r="A104" s="150" t="s">
        <v>2765</v>
      </c>
      <c r="B104" s="150" t="s">
        <v>1602</v>
      </c>
      <c r="C104" s="159"/>
      <c r="D104" s="159"/>
      <c r="E104" s="159"/>
      <c r="F104" s="159"/>
      <c r="G104" s="159"/>
      <c r="H104" s="159"/>
      <c r="I104" s="159"/>
      <c r="J104" s="159"/>
      <c r="K104" s="159"/>
      <c r="L104" s="160" t="s">
        <v>2766</v>
      </c>
      <c r="M104" s="159"/>
      <c r="N104" s="159"/>
      <c r="O104" s="159"/>
      <c r="P104" s="159"/>
      <c r="Q104" s="159"/>
      <c r="R104" s="159"/>
      <c r="S104" s="159"/>
      <c r="T104" s="159"/>
      <c r="U104" s="159"/>
      <c r="V104" s="159"/>
    </row>
    <row r="105" spans="1:22" ht="32.25" customHeight="1" x14ac:dyDescent="0.2">
      <c r="A105" s="150" t="s">
        <v>2765</v>
      </c>
      <c r="B105" s="150" t="s">
        <v>2264</v>
      </c>
      <c r="C105" s="159"/>
      <c r="D105" s="159"/>
      <c r="E105" s="159"/>
      <c r="F105" s="159"/>
      <c r="G105" s="160" t="s">
        <v>2766</v>
      </c>
      <c r="H105" s="159"/>
      <c r="I105" s="159"/>
      <c r="J105" s="159"/>
      <c r="K105" s="159"/>
      <c r="L105" s="159"/>
      <c r="M105" s="159"/>
      <c r="N105" s="159"/>
      <c r="O105" s="159"/>
      <c r="P105" s="159"/>
      <c r="Q105" s="159"/>
      <c r="R105" s="159"/>
      <c r="S105" s="159"/>
      <c r="T105" s="159"/>
      <c r="U105" s="159"/>
      <c r="V105" s="159"/>
    </row>
    <row r="106" spans="1:22" ht="32.25" customHeight="1" x14ac:dyDescent="0.2">
      <c r="A106" s="150" t="s">
        <v>2765</v>
      </c>
      <c r="B106" s="150" t="s">
        <v>2482</v>
      </c>
      <c r="C106" s="159"/>
      <c r="D106" s="159"/>
      <c r="E106" s="159"/>
      <c r="F106" s="159"/>
      <c r="G106" s="159"/>
      <c r="H106" s="159"/>
      <c r="I106" s="159"/>
      <c r="J106" s="159"/>
      <c r="K106" s="159"/>
      <c r="L106" s="160" t="s">
        <v>2766</v>
      </c>
      <c r="M106" s="159"/>
      <c r="N106" s="159"/>
      <c r="O106" s="159"/>
      <c r="P106" s="159"/>
      <c r="Q106" s="159"/>
      <c r="R106" s="159"/>
      <c r="S106" s="159"/>
      <c r="T106" s="159"/>
      <c r="U106" s="159"/>
      <c r="V106" s="159"/>
    </row>
    <row r="107" spans="1:22" ht="32.25" customHeight="1" x14ac:dyDescent="0.2">
      <c r="A107" s="150" t="s">
        <v>2765</v>
      </c>
      <c r="B107" s="150" t="s">
        <v>28</v>
      </c>
      <c r="C107" s="160" t="s">
        <v>2766</v>
      </c>
      <c r="D107" s="159"/>
      <c r="E107" s="159"/>
      <c r="F107" s="159"/>
      <c r="G107" s="159"/>
      <c r="H107" s="159"/>
      <c r="I107" s="159"/>
      <c r="J107" s="159"/>
      <c r="K107" s="159"/>
      <c r="L107" s="159"/>
      <c r="M107" s="159"/>
      <c r="N107" s="159"/>
      <c r="O107" s="159"/>
      <c r="P107" s="159"/>
      <c r="Q107" s="159"/>
      <c r="R107" s="159"/>
      <c r="S107" s="159"/>
      <c r="T107" s="159"/>
      <c r="U107" s="159"/>
      <c r="V107" s="159"/>
    </row>
    <row r="108" spans="1:22" hidden="1" x14ac:dyDescent="0.2">
      <c r="A108" s="150" t="s">
        <v>2767</v>
      </c>
      <c r="B108" s="150" t="s">
        <v>2489</v>
      </c>
      <c r="C108" s="163"/>
      <c r="D108" s="163"/>
      <c r="E108" s="163"/>
      <c r="F108" s="163"/>
      <c r="G108" s="163"/>
      <c r="H108" s="163"/>
      <c r="I108" s="163"/>
      <c r="J108" s="163"/>
      <c r="K108" s="163"/>
      <c r="L108" s="163"/>
      <c r="M108" s="163"/>
      <c r="N108" s="163"/>
      <c r="O108" s="163"/>
      <c r="P108" s="163"/>
      <c r="Q108" s="163"/>
      <c r="R108" s="163"/>
      <c r="S108" s="163"/>
      <c r="T108" s="162" t="s">
        <v>2768</v>
      </c>
      <c r="U108" s="163"/>
      <c r="V108" s="162" t="s">
        <v>2768</v>
      </c>
    </row>
    <row r="109" spans="1:22" hidden="1" x14ac:dyDescent="0.2">
      <c r="A109" s="150" t="s">
        <v>2767</v>
      </c>
      <c r="B109" s="150" t="s">
        <v>2497</v>
      </c>
      <c r="C109" s="163"/>
      <c r="D109" s="162" t="s">
        <v>2768</v>
      </c>
      <c r="E109" s="163"/>
      <c r="F109" s="163"/>
      <c r="G109" s="163"/>
      <c r="H109" s="163"/>
      <c r="I109" s="163"/>
      <c r="J109" s="162" t="s">
        <v>2768</v>
      </c>
      <c r="K109" s="163"/>
      <c r="L109" s="162" t="s">
        <v>2768</v>
      </c>
      <c r="M109" s="163"/>
      <c r="N109" s="163"/>
      <c r="O109" s="163"/>
      <c r="P109" s="163"/>
      <c r="Q109" s="163"/>
      <c r="R109" s="163"/>
      <c r="S109" s="163"/>
      <c r="T109" s="163"/>
      <c r="U109" s="162" t="s">
        <v>2768</v>
      </c>
      <c r="V109" s="162" t="s">
        <v>2768</v>
      </c>
    </row>
    <row r="110" spans="1:22" ht="32.25" customHeight="1" x14ac:dyDescent="0.2">
      <c r="A110" s="150" t="s">
        <v>2765</v>
      </c>
      <c r="B110" s="150" t="s">
        <v>280</v>
      </c>
      <c r="C110" s="159"/>
      <c r="D110" s="160" t="s">
        <v>2766</v>
      </c>
      <c r="E110" s="160" t="s">
        <v>2766</v>
      </c>
      <c r="F110" s="159"/>
      <c r="G110" s="159"/>
      <c r="H110" s="159"/>
      <c r="I110" s="159"/>
      <c r="J110" s="159"/>
      <c r="K110" s="159"/>
      <c r="L110" s="159"/>
      <c r="M110" s="159"/>
      <c r="N110" s="159"/>
      <c r="O110" s="159"/>
      <c r="P110" s="159"/>
      <c r="Q110" s="159"/>
      <c r="R110" s="160" t="s">
        <v>2766</v>
      </c>
      <c r="S110" s="159"/>
      <c r="T110" s="160" t="s">
        <v>2766</v>
      </c>
      <c r="U110" s="159"/>
      <c r="V110" s="159"/>
    </row>
    <row r="111" spans="1:22" ht="32.25" customHeight="1" x14ac:dyDescent="0.2">
      <c r="A111" s="150" t="s">
        <v>2765</v>
      </c>
      <c r="B111" s="150" t="s">
        <v>2514</v>
      </c>
      <c r="C111" s="159"/>
      <c r="D111" s="160" t="s">
        <v>2766</v>
      </c>
      <c r="E111" s="159"/>
      <c r="F111" s="159"/>
      <c r="G111" s="159"/>
      <c r="H111" s="159"/>
      <c r="I111" s="159"/>
      <c r="J111" s="159"/>
      <c r="K111" s="159"/>
      <c r="L111" s="159"/>
      <c r="M111" s="159"/>
      <c r="N111" s="159"/>
      <c r="O111" s="159"/>
      <c r="P111" s="159"/>
      <c r="Q111" s="159"/>
      <c r="R111" s="159"/>
      <c r="S111" s="159"/>
      <c r="T111" s="159"/>
      <c r="U111" s="159"/>
      <c r="V111" s="159"/>
    </row>
    <row r="112" spans="1:22" ht="32.25" customHeight="1" x14ac:dyDescent="0.2">
      <c r="A112" s="150" t="s">
        <v>2765</v>
      </c>
      <c r="B112" s="150" t="s">
        <v>846</v>
      </c>
      <c r="C112" s="159"/>
      <c r="D112" s="159"/>
      <c r="E112" s="159"/>
      <c r="F112" s="159"/>
      <c r="G112" s="159"/>
      <c r="H112" s="159"/>
      <c r="I112" s="159"/>
      <c r="J112" s="159"/>
      <c r="K112" s="159"/>
      <c r="L112" s="159"/>
      <c r="M112" s="159"/>
      <c r="N112" s="159"/>
      <c r="O112" s="159"/>
      <c r="P112" s="160" t="s">
        <v>2766</v>
      </c>
      <c r="Q112" s="159"/>
      <c r="R112" s="159"/>
      <c r="S112" s="159"/>
      <c r="T112" s="159"/>
      <c r="U112" s="159"/>
      <c r="V112" s="159"/>
    </row>
    <row r="113" spans="1:22" hidden="1" x14ac:dyDescent="0.2">
      <c r="A113" s="150" t="s">
        <v>2767</v>
      </c>
      <c r="B113" s="150" t="s">
        <v>1236</v>
      </c>
      <c r="C113" s="163"/>
      <c r="D113" s="163"/>
      <c r="E113" s="163"/>
      <c r="F113" s="163"/>
      <c r="G113" s="163"/>
      <c r="H113" s="163"/>
      <c r="I113" s="163"/>
      <c r="J113" s="163"/>
      <c r="K113" s="163"/>
      <c r="L113" s="163"/>
      <c r="M113" s="163"/>
      <c r="N113" s="163"/>
      <c r="O113" s="163"/>
      <c r="P113" s="163"/>
      <c r="Q113" s="163"/>
      <c r="R113" s="163"/>
      <c r="S113" s="163"/>
      <c r="T113" s="163"/>
      <c r="U113" s="162" t="s">
        <v>2768</v>
      </c>
      <c r="V113" s="163"/>
    </row>
    <row r="114" spans="1:22" hidden="1" x14ac:dyDescent="0.2">
      <c r="A114" s="150" t="s">
        <v>2767</v>
      </c>
      <c r="B114" s="150" t="s">
        <v>424</v>
      </c>
      <c r="C114" s="163"/>
      <c r="D114" s="162" t="s">
        <v>2768</v>
      </c>
      <c r="E114" s="163"/>
      <c r="F114" s="163"/>
      <c r="G114" s="163"/>
      <c r="H114" s="163"/>
      <c r="I114" s="163"/>
      <c r="J114" s="163"/>
      <c r="K114" s="163"/>
      <c r="L114" s="163"/>
      <c r="M114" s="163"/>
      <c r="N114" s="163"/>
      <c r="O114" s="163"/>
      <c r="P114" s="163"/>
      <c r="Q114" s="163"/>
      <c r="R114" s="163"/>
      <c r="S114" s="163"/>
      <c r="T114" s="163"/>
      <c r="U114" s="163"/>
      <c r="V114" s="163"/>
    </row>
    <row r="115" spans="1:22" ht="32.25" customHeight="1" x14ac:dyDescent="0.2">
      <c r="A115" s="150" t="s">
        <v>2765</v>
      </c>
      <c r="B115" s="150" t="s">
        <v>1266</v>
      </c>
      <c r="C115" s="159"/>
      <c r="D115" s="159"/>
      <c r="E115" s="159"/>
      <c r="F115" s="159"/>
      <c r="G115" s="159"/>
      <c r="H115" s="159"/>
      <c r="I115" s="159"/>
      <c r="J115" s="159"/>
      <c r="K115" s="159"/>
      <c r="L115" s="159"/>
      <c r="M115" s="159"/>
      <c r="N115" s="159"/>
      <c r="O115" s="159"/>
      <c r="P115" s="159"/>
      <c r="Q115" s="159"/>
      <c r="R115" s="159"/>
      <c r="S115" s="160" t="s">
        <v>2766</v>
      </c>
      <c r="T115" s="160" t="s">
        <v>2766</v>
      </c>
      <c r="U115" s="159"/>
      <c r="V115" s="160" t="s">
        <v>2766</v>
      </c>
    </row>
    <row r="116" spans="1:22" ht="32.25" customHeight="1" x14ac:dyDescent="0.2">
      <c r="A116" s="150" t="s">
        <v>2765</v>
      </c>
      <c r="B116" s="150" t="s">
        <v>2561</v>
      </c>
      <c r="C116" s="159"/>
      <c r="D116" s="160" t="s">
        <v>2766</v>
      </c>
      <c r="E116" s="159"/>
      <c r="F116" s="159"/>
      <c r="G116" s="159"/>
      <c r="H116" s="159"/>
      <c r="I116" s="159"/>
      <c r="J116" s="159"/>
      <c r="K116" s="159"/>
      <c r="L116" s="159"/>
      <c r="M116" s="159"/>
      <c r="N116" s="159"/>
      <c r="O116" s="159"/>
      <c r="P116" s="159"/>
      <c r="Q116" s="159"/>
      <c r="R116" s="160" t="s">
        <v>2766</v>
      </c>
      <c r="S116" s="159"/>
      <c r="T116" s="159"/>
      <c r="U116" s="159"/>
      <c r="V116" s="159"/>
    </row>
    <row r="117" spans="1:22" ht="32.25" customHeight="1" x14ac:dyDescent="0.2">
      <c r="A117" s="150" t="s">
        <v>2765</v>
      </c>
      <c r="B117" s="150" t="s">
        <v>2400</v>
      </c>
      <c r="C117" s="159"/>
      <c r="D117" s="159"/>
      <c r="E117" s="159"/>
      <c r="F117" s="159"/>
      <c r="G117" s="159"/>
      <c r="H117" s="159"/>
      <c r="I117" s="159"/>
      <c r="J117" s="159"/>
      <c r="K117" s="159"/>
      <c r="L117" s="159"/>
      <c r="M117" s="159"/>
      <c r="N117" s="160" t="s">
        <v>2766</v>
      </c>
      <c r="O117" s="159"/>
      <c r="P117" s="159"/>
      <c r="Q117" s="159"/>
      <c r="R117" s="159"/>
      <c r="S117" s="159"/>
      <c r="T117" s="159"/>
      <c r="U117" s="159"/>
      <c r="V117" s="159"/>
    </row>
    <row r="118" spans="1:22" ht="31.5" hidden="1" x14ac:dyDescent="0.2">
      <c r="A118" s="150" t="s">
        <v>2767</v>
      </c>
      <c r="B118" s="150" t="s">
        <v>2569</v>
      </c>
      <c r="C118" s="163"/>
      <c r="D118" s="163"/>
      <c r="E118" s="163"/>
      <c r="F118" s="163"/>
      <c r="G118" s="163"/>
      <c r="H118" s="163"/>
      <c r="I118" s="163"/>
      <c r="J118" s="162" t="s">
        <v>2768</v>
      </c>
      <c r="K118" s="163"/>
      <c r="L118" s="162" t="s">
        <v>2768</v>
      </c>
      <c r="M118" s="163"/>
      <c r="N118" s="163"/>
      <c r="O118" s="163"/>
      <c r="P118" s="163"/>
      <c r="Q118" s="163"/>
      <c r="R118" s="163"/>
      <c r="S118" s="163"/>
      <c r="T118" s="163"/>
      <c r="U118" s="163"/>
      <c r="V118" s="163"/>
    </row>
    <row r="119" spans="1:22" hidden="1" x14ac:dyDescent="0.2">
      <c r="A119" s="150" t="s">
        <v>2767</v>
      </c>
      <c r="B119" s="150" t="s">
        <v>1620</v>
      </c>
      <c r="C119" s="162" t="s">
        <v>2768</v>
      </c>
      <c r="D119" s="163"/>
      <c r="E119" s="163"/>
      <c r="F119" s="163"/>
      <c r="G119" s="163"/>
      <c r="H119" s="163"/>
      <c r="I119" s="163"/>
      <c r="J119" s="163"/>
      <c r="K119" s="163"/>
      <c r="L119" s="162" t="s">
        <v>2768</v>
      </c>
      <c r="M119" s="163"/>
      <c r="N119" s="163"/>
      <c r="O119" s="163"/>
      <c r="P119" s="163"/>
      <c r="Q119" s="163"/>
      <c r="R119" s="163"/>
      <c r="S119" s="163"/>
      <c r="T119" s="163"/>
      <c r="U119" s="163"/>
      <c r="V119" s="163"/>
    </row>
    <row r="120" spans="1:22" hidden="1" x14ac:dyDescent="0.2">
      <c r="A120" s="150" t="s">
        <v>2767</v>
      </c>
      <c r="B120" s="150" t="s">
        <v>427</v>
      </c>
      <c r="C120" s="163"/>
      <c r="D120" s="162" t="s">
        <v>2768</v>
      </c>
      <c r="E120" s="162" t="s">
        <v>2768</v>
      </c>
      <c r="F120" s="163"/>
      <c r="G120" s="163"/>
      <c r="H120" s="162" t="s">
        <v>2768</v>
      </c>
      <c r="I120" s="163"/>
      <c r="J120" s="163"/>
      <c r="K120" s="163"/>
      <c r="L120" s="163"/>
      <c r="M120" s="163"/>
      <c r="N120" s="163"/>
      <c r="O120" s="163"/>
      <c r="P120" s="162" t="s">
        <v>2768</v>
      </c>
      <c r="Q120" s="163"/>
      <c r="R120" s="162" t="s">
        <v>2768</v>
      </c>
      <c r="S120" s="163"/>
      <c r="T120" s="163"/>
      <c r="U120" s="163"/>
      <c r="V120" s="163"/>
    </row>
    <row r="121" spans="1:22" ht="32.25" customHeight="1" x14ac:dyDescent="0.2">
      <c r="A121" s="150" t="s">
        <v>2765</v>
      </c>
      <c r="B121" s="150" t="s">
        <v>661</v>
      </c>
      <c r="C121" s="159"/>
      <c r="D121" s="159"/>
      <c r="E121" s="159"/>
      <c r="F121" s="160" t="s">
        <v>2766</v>
      </c>
      <c r="G121" s="159"/>
      <c r="H121" s="159"/>
      <c r="I121" s="159"/>
      <c r="J121" s="159"/>
      <c r="K121" s="159"/>
      <c r="L121" s="159"/>
      <c r="M121" s="159"/>
      <c r="N121" s="159"/>
      <c r="O121" s="159"/>
      <c r="P121" s="159"/>
      <c r="Q121" s="159"/>
      <c r="R121" s="159"/>
      <c r="S121" s="159"/>
      <c r="T121" s="159"/>
      <c r="U121" s="159"/>
      <c r="V121" s="159"/>
    </row>
    <row r="122" spans="1:22" hidden="1" x14ac:dyDescent="0.2">
      <c r="A122" s="150" t="s">
        <v>2767</v>
      </c>
      <c r="B122" s="150" t="s">
        <v>2591</v>
      </c>
      <c r="C122" s="162" t="s">
        <v>2768</v>
      </c>
      <c r="D122" s="162" t="s">
        <v>2768</v>
      </c>
      <c r="E122" s="162" t="s">
        <v>2768</v>
      </c>
      <c r="F122" s="162" t="s">
        <v>2768</v>
      </c>
      <c r="G122" s="162" t="s">
        <v>2768</v>
      </c>
      <c r="H122" s="162" t="s">
        <v>2768</v>
      </c>
      <c r="I122" s="162" t="s">
        <v>2768</v>
      </c>
      <c r="J122" s="162" t="s">
        <v>2768</v>
      </c>
      <c r="K122" s="162" t="s">
        <v>2768</v>
      </c>
      <c r="L122" s="163"/>
      <c r="M122" s="162" t="s">
        <v>2768</v>
      </c>
      <c r="N122" s="163"/>
      <c r="O122" s="163"/>
      <c r="P122" s="163"/>
      <c r="Q122" s="162" t="s">
        <v>2768</v>
      </c>
      <c r="R122" s="162" t="s">
        <v>2768</v>
      </c>
      <c r="S122" s="163"/>
      <c r="T122" s="163"/>
      <c r="U122" s="162" t="s">
        <v>2768</v>
      </c>
      <c r="V122" s="162" t="s">
        <v>2768</v>
      </c>
    </row>
    <row r="123" spans="1:22" ht="32.25" customHeight="1" x14ac:dyDescent="0.2">
      <c r="A123" s="150" t="s">
        <v>2765</v>
      </c>
      <c r="B123" s="150" t="s">
        <v>2600</v>
      </c>
      <c r="C123" s="159"/>
      <c r="D123" s="159"/>
      <c r="E123" s="159"/>
      <c r="F123" s="160" t="s">
        <v>2766</v>
      </c>
      <c r="G123" s="159"/>
      <c r="H123" s="159"/>
      <c r="I123" s="159"/>
      <c r="J123" s="159"/>
      <c r="K123" s="159"/>
      <c r="L123" s="159"/>
      <c r="M123" s="159"/>
      <c r="N123" s="159"/>
      <c r="O123" s="159"/>
      <c r="P123" s="159"/>
      <c r="Q123" s="159"/>
      <c r="R123" s="159"/>
      <c r="S123" s="159"/>
      <c r="T123" s="159"/>
      <c r="U123" s="159"/>
      <c r="V123" s="159"/>
    </row>
    <row r="124" spans="1:22" ht="32.25" customHeight="1" x14ac:dyDescent="0.2">
      <c r="A124" s="150" t="s">
        <v>2765</v>
      </c>
      <c r="B124" s="150" t="s">
        <v>1874</v>
      </c>
      <c r="C124" s="159"/>
      <c r="D124" s="159"/>
      <c r="E124" s="159"/>
      <c r="F124" s="159"/>
      <c r="G124" s="159"/>
      <c r="H124" s="159"/>
      <c r="I124" s="159"/>
      <c r="J124" s="159"/>
      <c r="K124" s="159"/>
      <c r="L124" s="159"/>
      <c r="M124" s="159"/>
      <c r="N124" s="160" t="s">
        <v>2766</v>
      </c>
      <c r="O124" s="159"/>
      <c r="P124" s="159"/>
      <c r="Q124" s="159"/>
      <c r="R124" s="159"/>
      <c r="S124" s="159"/>
      <c r="T124" s="159"/>
      <c r="U124" s="159"/>
      <c r="V124" s="159"/>
    </row>
    <row r="125" spans="1:22" ht="32.25" customHeight="1" x14ac:dyDescent="0.2">
      <c r="A125" s="150" t="s">
        <v>2765</v>
      </c>
      <c r="B125" s="150" t="s">
        <v>502</v>
      </c>
      <c r="C125" s="159"/>
      <c r="D125" s="159"/>
      <c r="E125" s="160" t="s">
        <v>2766</v>
      </c>
      <c r="F125" s="159"/>
      <c r="G125" s="159"/>
      <c r="H125" s="159"/>
      <c r="I125" s="159"/>
      <c r="J125" s="159"/>
      <c r="K125" s="160" t="s">
        <v>2766</v>
      </c>
      <c r="L125" s="159"/>
      <c r="M125" s="159"/>
      <c r="N125" s="159"/>
      <c r="O125" s="159"/>
      <c r="P125" s="159"/>
      <c r="Q125" s="159"/>
      <c r="R125" s="159"/>
      <c r="S125" s="159"/>
      <c r="T125" s="159"/>
      <c r="U125" s="159"/>
      <c r="V125" s="159"/>
    </row>
    <row r="126" spans="1:22" ht="32.25" customHeight="1" x14ac:dyDescent="0.2">
      <c r="A126" s="150" t="s">
        <v>2765</v>
      </c>
      <c r="B126" s="150" t="s">
        <v>2651</v>
      </c>
      <c r="C126" s="159"/>
      <c r="D126" s="164"/>
      <c r="E126" s="164"/>
      <c r="F126" s="164"/>
      <c r="G126" s="164"/>
      <c r="H126" s="164"/>
      <c r="I126" s="164"/>
      <c r="J126" s="164"/>
      <c r="K126" s="164"/>
      <c r="L126" s="160" t="s">
        <v>2766</v>
      </c>
      <c r="M126" s="159"/>
      <c r="N126" s="159"/>
      <c r="O126" s="159"/>
      <c r="P126" s="159"/>
      <c r="Q126" s="159"/>
      <c r="R126" s="159"/>
      <c r="S126" s="159"/>
      <c r="T126" s="159"/>
      <c r="U126" s="159"/>
      <c r="V126" s="159"/>
    </row>
    <row r="127" spans="1:22" hidden="1" x14ac:dyDescent="0.2">
      <c r="A127" s="150" t="s">
        <v>2767</v>
      </c>
      <c r="B127" s="150" t="s">
        <v>1161</v>
      </c>
      <c r="C127" s="163"/>
      <c r="D127" s="162" t="s">
        <v>2768</v>
      </c>
      <c r="E127" s="162" t="s">
        <v>2768</v>
      </c>
      <c r="F127" s="163"/>
      <c r="G127" s="163"/>
      <c r="H127" s="162" t="s">
        <v>2768</v>
      </c>
      <c r="I127" s="163"/>
      <c r="J127" s="162" t="s">
        <v>2768</v>
      </c>
      <c r="K127" s="163"/>
      <c r="L127" s="162" t="s">
        <v>2768</v>
      </c>
      <c r="M127" s="163"/>
      <c r="N127" s="163"/>
      <c r="O127" s="163"/>
      <c r="P127" s="163"/>
      <c r="Q127" s="163"/>
      <c r="R127" s="163"/>
      <c r="S127" s="163"/>
      <c r="T127" s="163"/>
      <c r="U127" s="163"/>
      <c r="V127" s="163"/>
    </row>
    <row r="128" spans="1:22" hidden="1" x14ac:dyDescent="0.2">
      <c r="A128" s="150" t="s">
        <v>2767</v>
      </c>
      <c r="B128" s="150" t="s">
        <v>1795</v>
      </c>
      <c r="C128" s="163"/>
      <c r="D128" s="163"/>
      <c r="E128" s="163"/>
      <c r="F128" s="163"/>
      <c r="G128" s="163"/>
      <c r="H128" s="163"/>
      <c r="I128" s="163"/>
      <c r="J128" s="163"/>
      <c r="K128" s="163"/>
      <c r="L128" s="163"/>
      <c r="M128" s="163"/>
      <c r="N128" s="162" t="s">
        <v>2768</v>
      </c>
      <c r="O128" s="163"/>
      <c r="P128" s="163"/>
      <c r="Q128" s="163"/>
      <c r="R128" s="163"/>
      <c r="S128" s="163"/>
      <c r="T128" s="163"/>
      <c r="U128" s="163"/>
      <c r="V128" s="163"/>
    </row>
    <row r="129" spans="1:22" hidden="1" x14ac:dyDescent="0.2">
      <c r="A129" s="150" t="s">
        <v>2767</v>
      </c>
      <c r="B129" s="150" t="s">
        <v>2660</v>
      </c>
      <c r="C129" s="163"/>
      <c r="D129" s="163"/>
      <c r="E129" s="163"/>
      <c r="F129" s="163"/>
      <c r="G129" s="163"/>
      <c r="H129" s="163"/>
      <c r="I129" s="163"/>
      <c r="J129" s="163"/>
      <c r="K129" s="163"/>
      <c r="L129" s="163"/>
      <c r="M129" s="163"/>
      <c r="N129" s="163"/>
      <c r="O129" s="163"/>
      <c r="P129" s="163"/>
      <c r="Q129" s="163"/>
      <c r="R129" s="163"/>
      <c r="S129" s="163"/>
      <c r="T129" s="162" t="s">
        <v>2768</v>
      </c>
      <c r="U129" s="163"/>
      <c r="V129" s="163"/>
    </row>
    <row r="130" spans="1:22" ht="32.25" customHeight="1" x14ac:dyDescent="0.2">
      <c r="A130" s="150" t="s">
        <v>2765</v>
      </c>
      <c r="B130" s="150" t="s">
        <v>616</v>
      </c>
      <c r="C130" s="159"/>
      <c r="D130" s="159"/>
      <c r="E130" s="159"/>
      <c r="F130" s="159"/>
      <c r="G130" s="159"/>
      <c r="H130" s="159"/>
      <c r="I130" s="159"/>
      <c r="J130" s="159"/>
      <c r="K130" s="159"/>
      <c r="L130" s="159"/>
      <c r="M130" s="159"/>
      <c r="N130" s="159"/>
      <c r="O130" s="159"/>
      <c r="P130" s="159"/>
      <c r="Q130" s="160" t="s">
        <v>2766</v>
      </c>
      <c r="R130" s="159"/>
      <c r="S130" s="159"/>
      <c r="T130" s="159"/>
      <c r="U130" s="159"/>
      <c r="V130" s="159"/>
    </row>
    <row r="131" spans="1:22" hidden="1" x14ac:dyDescent="0.2">
      <c r="A131" s="150" t="s">
        <v>2767</v>
      </c>
      <c r="B131" s="150" t="s">
        <v>2694</v>
      </c>
      <c r="C131" s="163"/>
      <c r="D131" s="163"/>
      <c r="E131" s="163"/>
      <c r="F131" s="163"/>
      <c r="G131" s="163"/>
      <c r="H131" s="163"/>
      <c r="I131" s="163"/>
      <c r="J131" s="163"/>
      <c r="K131" s="163"/>
      <c r="L131" s="163"/>
      <c r="M131" s="163"/>
      <c r="N131" s="163"/>
      <c r="O131" s="163"/>
      <c r="P131" s="163"/>
      <c r="Q131" s="163"/>
      <c r="R131" s="163"/>
      <c r="S131" s="163"/>
      <c r="T131" s="162" t="s">
        <v>2768</v>
      </c>
      <c r="U131" s="163"/>
      <c r="V131" s="162" t="s">
        <v>2768</v>
      </c>
    </row>
    <row r="132" spans="1:22" hidden="1" x14ac:dyDescent="0.2">
      <c r="A132" s="150" t="s">
        <v>2767</v>
      </c>
      <c r="B132" s="150" t="s">
        <v>285</v>
      </c>
      <c r="C132" s="163"/>
      <c r="D132" s="162" t="s">
        <v>2768</v>
      </c>
      <c r="E132" s="163"/>
      <c r="F132" s="163"/>
      <c r="G132" s="163"/>
      <c r="H132" s="163"/>
      <c r="I132" s="163"/>
      <c r="J132" s="163"/>
      <c r="K132" s="163"/>
      <c r="L132" s="163"/>
      <c r="M132" s="163"/>
      <c r="N132" s="163"/>
      <c r="O132" s="163"/>
      <c r="P132" s="163"/>
      <c r="Q132" s="163"/>
      <c r="R132" s="162" t="s">
        <v>2768</v>
      </c>
      <c r="S132" s="163"/>
      <c r="T132" s="163"/>
      <c r="U132" s="163"/>
      <c r="V132" s="162" t="s">
        <v>2768</v>
      </c>
    </row>
    <row r="133" spans="1:22" hidden="1" x14ac:dyDescent="0.2">
      <c r="A133" s="150" t="s">
        <v>2767</v>
      </c>
      <c r="B133" s="150" t="s">
        <v>2702</v>
      </c>
      <c r="C133" s="163"/>
      <c r="D133" s="163"/>
      <c r="E133" s="163"/>
      <c r="F133" s="163"/>
      <c r="G133" s="163"/>
      <c r="H133" s="163"/>
      <c r="I133" s="163"/>
      <c r="J133" s="163"/>
      <c r="K133" s="163"/>
      <c r="L133" s="163"/>
      <c r="M133" s="163"/>
      <c r="N133" s="162" t="s">
        <v>2768</v>
      </c>
      <c r="O133" s="163"/>
      <c r="P133" s="163"/>
      <c r="Q133" s="163"/>
      <c r="R133" s="163"/>
      <c r="S133" s="163"/>
      <c r="T133" s="163"/>
      <c r="U133" s="163"/>
      <c r="V133" s="163"/>
    </row>
    <row r="134" spans="1:22" hidden="1" x14ac:dyDescent="0.2">
      <c r="A134" s="150" t="s">
        <v>2767</v>
      </c>
      <c r="B134" s="150" t="s">
        <v>1030</v>
      </c>
      <c r="C134" s="163"/>
      <c r="D134" s="163"/>
      <c r="E134" s="163"/>
      <c r="F134" s="163"/>
      <c r="G134" s="163"/>
      <c r="H134" s="163"/>
      <c r="I134" s="163"/>
      <c r="J134" s="163"/>
      <c r="K134" s="163"/>
      <c r="L134" s="163"/>
      <c r="M134" s="163"/>
      <c r="N134" s="163"/>
      <c r="O134" s="162" t="s">
        <v>2768</v>
      </c>
      <c r="P134" s="163"/>
      <c r="Q134" s="163"/>
      <c r="R134" s="163"/>
      <c r="S134" s="163"/>
      <c r="T134" s="163"/>
      <c r="U134" s="163"/>
      <c r="V134" s="163"/>
    </row>
    <row r="135" spans="1:22" ht="32.25" customHeight="1" x14ac:dyDescent="0.2">
      <c r="A135" s="150" t="s">
        <v>2765</v>
      </c>
      <c r="B135" s="150" t="s">
        <v>2176</v>
      </c>
      <c r="C135" s="159"/>
      <c r="D135" s="159"/>
      <c r="E135" s="159"/>
      <c r="F135" s="159"/>
      <c r="G135" s="159"/>
      <c r="H135" s="159"/>
      <c r="I135" s="159"/>
      <c r="J135" s="159"/>
      <c r="K135" s="159"/>
      <c r="L135" s="159"/>
      <c r="M135" s="159"/>
      <c r="N135" s="159"/>
      <c r="O135" s="160" t="s">
        <v>2766</v>
      </c>
      <c r="P135" s="159"/>
      <c r="Q135" s="159"/>
      <c r="R135" s="159"/>
      <c r="S135" s="159"/>
      <c r="T135" s="159"/>
      <c r="U135" s="159"/>
      <c r="V135" s="159"/>
    </row>
    <row r="136" spans="1:22" ht="32.25" customHeight="1" x14ac:dyDescent="0.2">
      <c r="A136" s="150" t="s">
        <v>2765</v>
      </c>
      <c r="B136" s="150" t="s">
        <v>2718</v>
      </c>
      <c r="C136" s="159"/>
      <c r="D136" s="159"/>
      <c r="E136" s="159"/>
      <c r="F136" s="159"/>
      <c r="G136" s="159"/>
      <c r="H136" s="159"/>
      <c r="I136" s="159"/>
      <c r="J136" s="159"/>
      <c r="K136" s="159"/>
      <c r="L136" s="159"/>
      <c r="M136" s="159"/>
      <c r="N136" s="159"/>
      <c r="O136" s="159"/>
      <c r="P136" s="160" t="s">
        <v>2766</v>
      </c>
      <c r="Q136" s="159"/>
      <c r="R136" s="159"/>
      <c r="S136" s="159"/>
      <c r="T136" s="159"/>
      <c r="U136" s="159"/>
      <c r="V136" s="159"/>
    </row>
    <row r="137" spans="1:22" ht="32.25" customHeight="1" x14ac:dyDescent="0.2">
      <c r="A137" s="150" t="s">
        <v>2765</v>
      </c>
      <c r="B137" s="150" t="s">
        <v>252</v>
      </c>
      <c r="C137" s="159"/>
      <c r="D137" s="160" t="s">
        <v>2766</v>
      </c>
      <c r="E137" s="159"/>
      <c r="F137" s="159"/>
      <c r="G137" s="160" t="s">
        <v>2766</v>
      </c>
      <c r="H137" s="160" t="s">
        <v>2766</v>
      </c>
      <c r="I137" s="159"/>
      <c r="J137" s="159"/>
      <c r="K137" s="159"/>
      <c r="L137" s="159"/>
      <c r="M137" s="159"/>
      <c r="N137" s="159"/>
      <c r="O137" s="159"/>
      <c r="P137" s="160" t="s">
        <v>2766</v>
      </c>
      <c r="Q137" s="159"/>
      <c r="R137" s="160" t="s">
        <v>2766</v>
      </c>
      <c r="S137" s="159"/>
      <c r="T137" s="159"/>
      <c r="U137" s="159"/>
      <c r="V137" s="159"/>
    </row>
    <row r="138" spans="1:22" ht="32.25" customHeight="1" x14ac:dyDescent="0.2">
      <c r="A138" s="150" t="s">
        <v>2765</v>
      </c>
      <c r="B138" s="150" t="s">
        <v>2734</v>
      </c>
      <c r="C138" s="159"/>
      <c r="D138" s="160" t="s">
        <v>2766</v>
      </c>
      <c r="E138" s="159"/>
      <c r="F138" s="159"/>
      <c r="G138" s="159"/>
      <c r="H138" s="160" t="s">
        <v>2766</v>
      </c>
      <c r="I138" s="159"/>
      <c r="J138" s="159"/>
      <c r="K138" s="159"/>
      <c r="L138" s="159"/>
      <c r="M138" s="159"/>
      <c r="N138" s="159"/>
      <c r="O138" s="159"/>
      <c r="P138" s="160" t="s">
        <v>2766</v>
      </c>
      <c r="Q138" s="159"/>
      <c r="R138" s="159"/>
      <c r="S138" s="159"/>
      <c r="T138" s="159"/>
      <c r="U138" s="159"/>
      <c r="V138" s="159"/>
    </row>
    <row r="139" spans="1:22" hidden="1" x14ac:dyDescent="0.2">
      <c r="A139" s="150" t="s">
        <v>2767</v>
      </c>
      <c r="B139" s="150" t="s">
        <v>2744</v>
      </c>
      <c r="C139" s="162" t="s">
        <v>2768</v>
      </c>
      <c r="D139" s="162" t="s">
        <v>2768</v>
      </c>
      <c r="E139" s="162" t="s">
        <v>2768</v>
      </c>
      <c r="F139" s="163"/>
      <c r="G139" s="162" t="s">
        <v>2768</v>
      </c>
      <c r="H139" s="162" t="s">
        <v>2768</v>
      </c>
      <c r="I139" s="162" t="s">
        <v>2768</v>
      </c>
      <c r="J139" s="162" t="s">
        <v>2768</v>
      </c>
      <c r="K139" s="163"/>
      <c r="L139" s="162" t="s">
        <v>2768</v>
      </c>
      <c r="M139" s="162" t="s">
        <v>2768</v>
      </c>
      <c r="N139" s="163"/>
      <c r="O139" s="163"/>
      <c r="P139" s="163"/>
      <c r="Q139" s="162" t="s">
        <v>2768</v>
      </c>
      <c r="R139" s="162" t="s">
        <v>2768</v>
      </c>
      <c r="S139" s="163"/>
      <c r="T139" s="163"/>
      <c r="U139" s="162" t="s">
        <v>2768</v>
      </c>
      <c r="V139" s="162" t="s">
        <v>2768</v>
      </c>
    </row>
    <row r="140" spans="1:22" ht="32.25" customHeight="1" x14ac:dyDescent="0.2">
      <c r="A140" s="150" t="s">
        <v>2765</v>
      </c>
      <c r="B140" s="150" t="s">
        <v>2627</v>
      </c>
      <c r="C140" s="159"/>
      <c r="D140" s="159"/>
      <c r="E140" s="159"/>
      <c r="F140" s="159"/>
      <c r="G140" s="159"/>
      <c r="H140" s="160" t="s">
        <v>2766</v>
      </c>
      <c r="I140" s="159"/>
      <c r="J140" s="159"/>
      <c r="K140" s="159"/>
      <c r="L140" s="159"/>
      <c r="M140" s="159"/>
      <c r="N140" s="159"/>
      <c r="O140" s="159"/>
      <c r="P140" s="159"/>
      <c r="Q140" s="159"/>
      <c r="R140" s="159"/>
      <c r="S140" s="159"/>
      <c r="T140" s="159"/>
      <c r="U140" s="159"/>
      <c r="V140" s="159"/>
    </row>
  </sheetData>
  <sheetProtection algorithmName="SHA-512" hashValue="n9YkSJMCrwC67enqEWpBr8KPin2LYoJSvM9ZCKB1ZMVYltl2Nw2q2fkagw1ZnXA6iiV/iHZDPWtyjhEoFhwgjw==" saltValue="2NzA/fL7XV7CKWWvh01kDw==" spinCount="100000" sheet="1" objects="1" scenarios="1" formatCells="0" formatColumns="0" formatRows="0" insertColumns="0" insertRows="0" insertHyperlinks="0" deleteColumns="0" deleteRows="0"/>
  <autoFilter ref="A2:V140" xr:uid="{59D80AB4-E894-4F8A-A9A7-FB1A60C44F9D}">
    <filterColumn colId="0">
      <filters>
        <filter val="Active"/>
      </filters>
    </filterColumn>
  </autoFilter>
  <hyperlinks>
    <hyperlink ref="A1" location="INDEX!A1" display="INDEX" xr:uid="{BD0921AC-3681-4B99-8A1D-9ADD927622D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F415-6E0A-48CF-B099-5A179E8D2694}">
  <sheetPr>
    <tabColor theme="2" tint="-9.9978637043366805E-2"/>
  </sheetPr>
  <dimension ref="A1:F117"/>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1235</v>
      </c>
      <c r="C1" s="180"/>
      <c r="D1" s="180"/>
      <c r="E1" s="180"/>
      <c r="F1" s="180"/>
    </row>
    <row r="2" spans="1:6" ht="30.75" thickTop="1" x14ac:dyDescent="0.25">
      <c r="A2" s="96" t="s">
        <v>112</v>
      </c>
      <c r="B2" s="97" t="s">
        <v>0</v>
      </c>
      <c r="C2" s="96" t="s">
        <v>1</v>
      </c>
      <c r="D2" s="96" t="s">
        <v>2</v>
      </c>
      <c r="E2" s="97" t="s">
        <v>3</v>
      </c>
      <c r="F2" s="98" t="s">
        <v>4</v>
      </c>
    </row>
    <row r="3" spans="1:6" ht="85.5" x14ac:dyDescent="0.25">
      <c r="A3" s="4" t="s">
        <v>44</v>
      </c>
      <c r="B3" s="4" t="s">
        <v>38</v>
      </c>
      <c r="C3" s="4" t="s">
        <v>1256</v>
      </c>
      <c r="D3" s="4" t="s">
        <v>40</v>
      </c>
      <c r="E3" s="5">
        <v>420</v>
      </c>
      <c r="F3" s="4" t="s">
        <v>213</v>
      </c>
    </row>
    <row r="4" spans="1:6" ht="85.5" x14ac:dyDescent="0.25">
      <c r="A4" s="11" t="s">
        <v>44</v>
      </c>
      <c r="B4" s="11" t="s">
        <v>38</v>
      </c>
      <c r="C4" s="11" t="s">
        <v>1256</v>
      </c>
      <c r="D4" s="11" t="s">
        <v>18</v>
      </c>
      <c r="E4" s="86">
        <v>420</v>
      </c>
      <c r="F4" s="11" t="s">
        <v>213</v>
      </c>
    </row>
    <row r="5" spans="1:6" ht="85.5" x14ac:dyDescent="0.25">
      <c r="A5" s="4" t="s">
        <v>44</v>
      </c>
      <c r="B5" s="4" t="s">
        <v>38</v>
      </c>
      <c r="C5" s="4" t="s">
        <v>1256</v>
      </c>
      <c r="D5" s="4" t="s">
        <v>7</v>
      </c>
      <c r="E5" s="5">
        <v>375</v>
      </c>
      <c r="F5" s="4" t="s">
        <v>213</v>
      </c>
    </row>
    <row r="6" spans="1:6" ht="85.5" x14ac:dyDescent="0.25">
      <c r="A6" s="11" t="s">
        <v>44</v>
      </c>
      <c r="B6" s="11" t="s">
        <v>38</v>
      </c>
      <c r="C6" s="11" t="s">
        <v>1256</v>
      </c>
      <c r="D6" s="11" t="s">
        <v>21</v>
      </c>
      <c r="E6" s="86">
        <v>375</v>
      </c>
      <c r="F6" s="11" t="s">
        <v>213</v>
      </c>
    </row>
    <row r="7" spans="1:6" ht="85.5" x14ac:dyDescent="0.25">
      <c r="A7" s="4" t="s">
        <v>44</v>
      </c>
      <c r="B7" s="4" t="s">
        <v>38</v>
      </c>
      <c r="C7" s="4" t="s">
        <v>1256</v>
      </c>
      <c r="D7" s="4" t="s">
        <v>42</v>
      </c>
      <c r="E7" s="5">
        <v>340</v>
      </c>
      <c r="F7" s="4" t="s">
        <v>213</v>
      </c>
    </row>
    <row r="8" spans="1:6" ht="85.5" x14ac:dyDescent="0.25">
      <c r="A8" s="11" t="s">
        <v>44</v>
      </c>
      <c r="B8" s="11" t="s">
        <v>38</v>
      </c>
      <c r="C8" s="11" t="s">
        <v>1256</v>
      </c>
      <c r="D8" s="11" t="s">
        <v>9</v>
      </c>
      <c r="E8" s="86">
        <v>340</v>
      </c>
      <c r="F8" s="11" t="s">
        <v>213</v>
      </c>
    </row>
    <row r="9" spans="1:6" ht="85.5" x14ac:dyDescent="0.25">
      <c r="A9" s="4" t="s">
        <v>44</v>
      </c>
      <c r="B9" s="4" t="s">
        <v>38</v>
      </c>
      <c r="C9" s="4" t="s">
        <v>1256</v>
      </c>
      <c r="D9" s="4" t="s">
        <v>10</v>
      </c>
      <c r="E9" s="5">
        <v>290</v>
      </c>
      <c r="F9" s="4" t="s">
        <v>213</v>
      </c>
    </row>
    <row r="10" spans="1:6" ht="85.5" x14ac:dyDescent="0.25">
      <c r="A10" s="11" t="s">
        <v>44</v>
      </c>
      <c r="B10" s="11" t="s">
        <v>38</v>
      </c>
      <c r="C10" s="11" t="s">
        <v>1256</v>
      </c>
      <c r="D10" s="11" t="s">
        <v>25</v>
      </c>
      <c r="E10" s="86">
        <v>290</v>
      </c>
      <c r="F10" s="11" t="s">
        <v>213</v>
      </c>
    </row>
    <row r="11" spans="1:6" ht="85.5" x14ac:dyDescent="0.25">
      <c r="A11" s="4" t="s">
        <v>44</v>
      </c>
      <c r="B11" s="4" t="s">
        <v>38</v>
      </c>
      <c r="C11" s="4" t="s">
        <v>1256</v>
      </c>
      <c r="D11" s="4" t="s">
        <v>34</v>
      </c>
      <c r="E11" s="5">
        <v>230</v>
      </c>
      <c r="F11" s="4" t="s">
        <v>213</v>
      </c>
    </row>
    <row r="12" spans="1:6" ht="85.5" x14ac:dyDescent="0.25">
      <c r="A12" s="11" t="s">
        <v>44</v>
      </c>
      <c r="B12" s="11" t="s">
        <v>38</v>
      </c>
      <c r="C12" s="11" t="s">
        <v>1256</v>
      </c>
      <c r="D12" s="11" t="s">
        <v>13</v>
      </c>
      <c r="E12" s="86">
        <v>250</v>
      </c>
      <c r="F12" s="11" t="s">
        <v>213</v>
      </c>
    </row>
    <row r="13" spans="1:6" ht="85.5" x14ac:dyDescent="0.25">
      <c r="A13" s="4" t="s">
        <v>44</v>
      </c>
      <c r="B13" s="4" t="s">
        <v>38</v>
      </c>
      <c r="C13" s="4" t="s">
        <v>1256</v>
      </c>
      <c r="D13" s="4" t="s">
        <v>43</v>
      </c>
      <c r="E13" s="5">
        <v>200</v>
      </c>
      <c r="F13" s="4" t="s">
        <v>213</v>
      </c>
    </row>
    <row r="14" spans="1:6" ht="86.25" thickBot="1" x14ac:dyDescent="0.3">
      <c r="A14" s="12" t="s">
        <v>44</v>
      </c>
      <c r="B14" s="12" t="s">
        <v>38</v>
      </c>
      <c r="C14" s="12" t="s">
        <v>1256</v>
      </c>
      <c r="D14" s="12" t="s">
        <v>12</v>
      </c>
      <c r="E14" s="87">
        <v>180</v>
      </c>
      <c r="F14" s="12" t="s">
        <v>213</v>
      </c>
    </row>
    <row r="15" spans="1:6" ht="15.75" thickTop="1" x14ac:dyDescent="0.25">
      <c r="A15" s="65" t="s">
        <v>61</v>
      </c>
      <c r="B15" s="65" t="s">
        <v>53</v>
      </c>
      <c r="C15" s="65" t="s">
        <v>134</v>
      </c>
      <c r="D15" s="65" t="s">
        <v>18</v>
      </c>
      <c r="E15" s="66">
        <v>385</v>
      </c>
      <c r="F15" s="65" t="s">
        <v>18</v>
      </c>
    </row>
    <row r="16" spans="1:6" x14ac:dyDescent="0.25">
      <c r="A16" s="11" t="s">
        <v>61</v>
      </c>
      <c r="B16" s="11" t="s">
        <v>53</v>
      </c>
      <c r="C16" s="11" t="s">
        <v>134</v>
      </c>
      <c r="D16" s="11" t="s">
        <v>42</v>
      </c>
      <c r="E16" s="86">
        <v>363</v>
      </c>
      <c r="F16" s="11" t="s">
        <v>54</v>
      </c>
    </row>
    <row r="17" spans="1:6" x14ac:dyDescent="0.25">
      <c r="A17" s="4" t="s">
        <v>61</v>
      </c>
      <c r="B17" s="4" t="s">
        <v>53</v>
      </c>
      <c r="C17" s="4" t="s">
        <v>134</v>
      </c>
      <c r="D17" s="4" t="s">
        <v>9</v>
      </c>
      <c r="E17" s="5">
        <v>341</v>
      </c>
      <c r="F17" s="4" t="s">
        <v>55</v>
      </c>
    </row>
    <row r="18" spans="1:6" x14ac:dyDescent="0.25">
      <c r="A18" s="11" t="s">
        <v>61</v>
      </c>
      <c r="B18" s="11" t="s">
        <v>53</v>
      </c>
      <c r="C18" s="11" t="s">
        <v>134</v>
      </c>
      <c r="D18" s="11" t="s">
        <v>34</v>
      </c>
      <c r="E18" s="86">
        <v>308</v>
      </c>
      <c r="F18" s="11" t="s">
        <v>56</v>
      </c>
    </row>
    <row r="19" spans="1:6" ht="28.5" x14ac:dyDescent="0.25">
      <c r="A19" s="4" t="s">
        <v>61</v>
      </c>
      <c r="B19" s="4" t="s">
        <v>53</v>
      </c>
      <c r="C19" s="4" t="s">
        <v>134</v>
      </c>
      <c r="D19" s="4" t="s">
        <v>10</v>
      </c>
      <c r="E19" s="5">
        <v>264</v>
      </c>
      <c r="F19" s="4" t="s">
        <v>57</v>
      </c>
    </row>
    <row r="20" spans="1:6" x14ac:dyDescent="0.25">
      <c r="A20" s="11" t="s">
        <v>61</v>
      </c>
      <c r="B20" s="11" t="s">
        <v>53</v>
      </c>
      <c r="C20" s="11" t="s">
        <v>134</v>
      </c>
      <c r="D20" s="11" t="s">
        <v>13</v>
      </c>
      <c r="E20" s="86">
        <v>231</v>
      </c>
      <c r="F20" s="11" t="s">
        <v>58</v>
      </c>
    </row>
    <row r="21" spans="1:6" x14ac:dyDescent="0.25">
      <c r="A21" s="4" t="s">
        <v>61</v>
      </c>
      <c r="B21" s="4" t="s">
        <v>53</v>
      </c>
      <c r="C21" s="4" t="s">
        <v>134</v>
      </c>
      <c r="D21" s="4" t="s">
        <v>13</v>
      </c>
      <c r="E21" s="5">
        <v>198</v>
      </c>
      <c r="F21" s="4" t="s">
        <v>59</v>
      </c>
    </row>
    <row r="22" spans="1:6" ht="15.75" thickBot="1" x14ac:dyDescent="0.3">
      <c r="A22" s="12" t="s">
        <v>61</v>
      </c>
      <c r="B22" s="12" t="s">
        <v>53</v>
      </c>
      <c r="C22" s="12" t="s">
        <v>134</v>
      </c>
      <c r="D22" s="12" t="s">
        <v>12</v>
      </c>
      <c r="E22" s="87">
        <v>187</v>
      </c>
      <c r="F22" s="12" t="s">
        <v>60</v>
      </c>
    </row>
    <row r="23" spans="1:6" ht="15.75" thickTop="1" x14ac:dyDescent="0.25">
      <c r="A23" s="65" t="s">
        <v>62</v>
      </c>
      <c r="B23" s="65" t="s">
        <v>1253</v>
      </c>
      <c r="C23" s="65" t="s">
        <v>1254</v>
      </c>
      <c r="D23" s="65" t="s">
        <v>40</v>
      </c>
      <c r="E23" s="66">
        <v>471.90000000000003</v>
      </c>
      <c r="F23" s="65"/>
    </row>
    <row r="24" spans="1:6" x14ac:dyDescent="0.25">
      <c r="A24" s="11" t="s">
        <v>62</v>
      </c>
      <c r="B24" s="11" t="s">
        <v>5</v>
      </c>
      <c r="C24" s="11" t="s">
        <v>1254</v>
      </c>
      <c r="D24" s="11" t="s">
        <v>18</v>
      </c>
      <c r="E24" s="86">
        <v>403.70000000000005</v>
      </c>
      <c r="F24" s="11"/>
    </row>
    <row r="25" spans="1:6" x14ac:dyDescent="0.25">
      <c r="A25" s="4" t="s">
        <v>62</v>
      </c>
      <c r="B25" s="4" t="s">
        <v>5</v>
      </c>
      <c r="C25" s="4" t="s">
        <v>1254</v>
      </c>
      <c r="D25" s="4" t="s">
        <v>9</v>
      </c>
      <c r="E25" s="5">
        <v>304.70000000000005</v>
      </c>
      <c r="F25" s="4"/>
    </row>
    <row r="26" spans="1:6" ht="15.75" thickBot="1" x14ac:dyDescent="0.3">
      <c r="A26" s="12" t="s">
        <v>62</v>
      </c>
      <c r="B26" s="12" t="s">
        <v>1255</v>
      </c>
      <c r="C26" s="12" t="s">
        <v>1254</v>
      </c>
      <c r="D26" s="12" t="s">
        <v>10</v>
      </c>
      <c r="E26" s="87">
        <v>261.8</v>
      </c>
      <c r="F26" s="12"/>
    </row>
    <row r="27" spans="1:6" ht="72" thickTop="1" x14ac:dyDescent="0.25">
      <c r="A27" s="65" t="s">
        <v>82</v>
      </c>
      <c r="B27" s="65" t="s">
        <v>83</v>
      </c>
      <c r="C27" s="65" t="s">
        <v>134</v>
      </c>
      <c r="D27" s="65" t="s">
        <v>18</v>
      </c>
      <c r="E27" s="66">
        <v>352</v>
      </c>
      <c r="F27" s="65" t="s">
        <v>84</v>
      </c>
    </row>
    <row r="28" spans="1:6" ht="71.25" x14ac:dyDescent="0.25">
      <c r="A28" s="11" t="s">
        <v>82</v>
      </c>
      <c r="B28" s="11" t="s">
        <v>83</v>
      </c>
      <c r="C28" s="11" t="s">
        <v>134</v>
      </c>
      <c r="D28" s="11" t="s">
        <v>7</v>
      </c>
      <c r="E28" s="86">
        <v>308</v>
      </c>
      <c r="F28" s="11" t="s">
        <v>84</v>
      </c>
    </row>
    <row r="29" spans="1:6" ht="72" thickBot="1" x14ac:dyDescent="0.3">
      <c r="A29" s="63" t="s">
        <v>82</v>
      </c>
      <c r="B29" s="63" t="s">
        <v>5</v>
      </c>
      <c r="C29" s="63" t="s">
        <v>134</v>
      </c>
      <c r="D29" s="63" t="s">
        <v>12</v>
      </c>
      <c r="E29" s="64">
        <v>154</v>
      </c>
      <c r="F29" s="63" t="s">
        <v>84</v>
      </c>
    </row>
    <row r="30" spans="1:6" ht="15.75" thickTop="1" x14ac:dyDescent="0.25">
      <c r="A30" s="10" t="s">
        <v>482</v>
      </c>
      <c r="B30" s="10" t="s">
        <v>86</v>
      </c>
      <c r="C30" s="10" t="s">
        <v>134</v>
      </c>
      <c r="D30" s="10" t="s">
        <v>42</v>
      </c>
      <c r="E30" s="88">
        <v>385</v>
      </c>
      <c r="F30" s="10" t="s">
        <v>1259</v>
      </c>
    </row>
    <row r="31" spans="1:6" x14ac:dyDescent="0.25">
      <c r="A31" s="4" t="s">
        <v>482</v>
      </c>
      <c r="B31" s="4" t="s">
        <v>86</v>
      </c>
      <c r="C31" s="4" t="s">
        <v>134</v>
      </c>
      <c r="D31" s="4" t="s">
        <v>10</v>
      </c>
      <c r="E31" s="5">
        <v>297</v>
      </c>
      <c r="F31" s="4" t="s">
        <v>1260</v>
      </c>
    </row>
    <row r="32" spans="1:6" x14ac:dyDescent="0.25">
      <c r="A32" s="11" t="s">
        <v>482</v>
      </c>
      <c r="B32" s="11" t="s">
        <v>89</v>
      </c>
      <c r="C32" s="11" t="s">
        <v>134</v>
      </c>
      <c r="D32" s="11" t="s">
        <v>9</v>
      </c>
      <c r="E32" s="86">
        <v>264</v>
      </c>
      <c r="F32" s="11" t="s">
        <v>1261</v>
      </c>
    </row>
    <row r="33" spans="1:6" x14ac:dyDescent="0.25">
      <c r="A33" s="4" t="s">
        <v>482</v>
      </c>
      <c r="B33" s="4" t="s">
        <v>86</v>
      </c>
      <c r="C33" s="4" t="s">
        <v>134</v>
      </c>
      <c r="D33" s="4" t="s">
        <v>10</v>
      </c>
      <c r="E33" s="5">
        <v>242</v>
      </c>
      <c r="F33" s="4" t="s">
        <v>1262</v>
      </c>
    </row>
    <row r="34" spans="1:6" ht="15.75" thickBot="1" x14ac:dyDescent="0.3">
      <c r="A34" s="12" t="s">
        <v>482</v>
      </c>
      <c r="B34" s="12" t="s">
        <v>86</v>
      </c>
      <c r="C34" s="12" t="s">
        <v>134</v>
      </c>
      <c r="D34" s="12" t="s">
        <v>34</v>
      </c>
      <c r="E34" s="87">
        <v>198</v>
      </c>
      <c r="F34" s="12" t="s">
        <v>1263</v>
      </c>
    </row>
    <row r="35" spans="1:6" ht="15.75" thickTop="1" x14ac:dyDescent="0.25">
      <c r="A35" s="65" t="s">
        <v>445</v>
      </c>
      <c r="B35" s="65" t="s">
        <v>199</v>
      </c>
      <c r="C35" s="65" t="s">
        <v>434</v>
      </c>
      <c r="D35" s="65" t="s">
        <v>18</v>
      </c>
      <c r="E35" s="66">
        <v>231</v>
      </c>
      <c r="F35" s="65"/>
    </row>
    <row r="36" spans="1:6" x14ac:dyDescent="0.25">
      <c r="A36" s="11" t="s">
        <v>445</v>
      </c>
      <c r="B36" s="11" t="s">
        <v>199</v>
      </c>
      <c r="C36" s="11" t="s">
        <v>435</v>
      </c>
      <c r="D36" s="11" t="s">
        <v>18</v>
      </c>
      <c r="E36" s="86">
        <v>231</v>
      </c>
      <c r="F36" s="11"/>
    </row>
    <row r="37" spans="1:6" x14ac:dyDescent="0.25">
      <c r="A37" s="4" t="s">
        <v>445</v>
      </c>
      <c r="B37" s="4" t="s">
        <v>199</v>
      </c>
      <c r="C37" s="4" t="s">
        <v>436</v>
      </c>
      <c r="D37" s="4" t="s">
        <v>18</v>
      </c>
      <c r="E37" s="5">
        <v>231</v>
      </c>
      <c r="F37" s="4"/>
    </row>
    <row r="38" spans="1:6" x14ac:dyDescent="0.25">
      <c r="A38" s="11" t="s">
        <v>445</v>
      </c>
      <c r="B38" s="11" t="s">
        <v>199</v>
      </c>
      <c r="C38" s="11" t="s">
        <v>437</v>
      </c>
      <c r="D38" s="11" t="s">
        <v>18</v>
      </c>
      <c r="E38" s="86">
        <v>231</v>
      </c>
      <c r="F38" s="11"/>
    </row>
    <row r="39" spans="1:6" x14ac:dyDescent="0.25">
      <c r="A39" s="4" t="s">
        <v>445</v>
      </c>
      <c r="B39" s="4" t="s">
        <v>199</v>
      </c>
      <c r="C39" s="4" t="s">
        <v>438</v>
      </c>
      <c r="D39" s="4" t="s">
        <v>18</v>
      </c>
      <c r="E39" s="5">
        <v>231</v>
      </c>
      <c r="F39" s="4"/>
    </row>
    <row r="40" spans="1:6" x14ac:dyDescent="0.25">
      <c r="A40" s="11" t="s">
        <v>445</v>
      </c>
      <c r="B40" s="11" t="s">
        <v>199</v>
      </c>
      <c r="C40" s="11" t="s">
        <v>439</v>
      </c>
      <c r="D40" s="11" t="s">
        <v>18</v>
      </c>
      <c r="E40" s="86">
        <v>231</v>
      </c>
      <c r="F40" s="11"/>
    </row>
    <row r="41" spans="1:6" x14ac:dyDescent="0.25">
      <c r="A41" s="4" t="s">
        <v>445</v>
      </c>
      <c r="B41" s="4" t="s">
        <v>199</v>
      </c>
      <c r="C41" s="4" t="s">
        <v>440</v>
      </c>
      <c r="D41" s="4" t="s">
        <v>18</v>
      </c>
      <c r="E41" s="5">
        <v>231</v>
      </c>
      <c r="F41" s="4"/>
    </row>
    <row r="42" spans="1:6" x14ac:dyDescent="0.25">
      <c r="A42" s="11" t="s">
        <v>445</v>
      </c>
      <c r="B42" s="11" t="s">
        <v>199</v>
      </c>
      <c r="C42" s="11" t="s">
        <v>441</v>
      </c>
      <c r="D42" s="11" t="s">
        <v>18</v>
      </c>
      <c r="E42" s="86">
        <v>231</v>
      </c>
      <c r="F42" s="11"/>
    </row>
    <row r="43" spans="1:6" x14ac:dyDescent="0.25">
      <c r="A43" s="4" t="s">
        <v>445</v>
      </c>
      <c r="B43" s="4" t="s">
        <v>199</v>
      </c>
      <c r="C43" s="4" t="s">
        <v>442</v>
      </c>
      <c r="D43" s="4" t="s">
        <v>18</v>
      </c>
      <c r="E43" s="5">
        <v>231</v>
      </c>
      <c r="F43" s="4"/>
    </row>
    <row r="44" spans="1:6" x14ac:dyDescent="0.25">
      <c r="A44" s="11" t="s">
        <v>445</v>
      </c>
      <c r="B44" s="11" t="s">
        <v>199</v>
      </c>
      <c r="C44" s="11" t="s">
        <v>434</v>
      </c>
      <c r="D44" s="11" t="s">
        <v>34</v>
      </c>
      <c r="E44" s="86">
        <v>210</v>
      </c>
      <c r="F44" s="11"/>
    </row>
    <row r="45" spans="1:6" x14ac:dyDescent="0.25">
      <c r="A45" s="4" t="s">
        <v>445</v>
      </c>
      <c r="B45" s="4" t="s">
        <v>199</v>
      </c>
      <c r="C45" s="4" t="s">
        <v>435</v>
      </c>
      <c r="D45" s="4" t="s">
        <v>34</v>
      </c>
      <c r="E45" s="5">
        <v>210</v>
      </c>
      <c r="F45" s="4"/>
    </row>
    <row r="46" spans="1:6" x14ac:dyDescent="0.25">
      <c r="A46" s="11" t="s">
        <v>445</v>
      </c>
      <c r="B46" s="11" t="s">
        <v>199</v>
      </c>
      <c r="C46" s="11" t="s">
        <v>436</v>
      </c>
      <c r="D46" s="11" t="s">
        <v>34</v>
      </c>
      <c r="E46" s="86">
        <v>210</v>
      </c>
      <c r="F46" s="11"/>
    </row>
    <row r="47" spans="1:6" x14ac:dyDescent="0.25">
      <c r="A47" s="4" t="s">
        <v>445</v>
      </c>
      <c r="B47" s="4" t="s">
        <v>199</v>
      </c>
      <c r="C47" s="4" t="s">
        <v>437</v>
      </c>
      <c r="D47" s="4" t="s">
        <v>34</v>
      </c>
      <c r="E47" s="5">
        <v>210</v>
      </c>
      <c r="F47" s="4"/>
    </row>
    <row r="48" spans="1:6" x14ac:dyDescent="0.25">
      <c r="A48" s="11" t="s">
        <v>445</v>
      </c>
      <c r="B48" s="11" t="s">
        <v>199</v>
      </c>
      <c r="C48" s="11" t="s">
        <v>438</v>
      </c>
      <c r="D48" s="11" t="s">
        <v>34</v>
      </c>
      <c r="E48" s="86">
        <v>210</v>
      </c>
      <c r="F48" s="11"/>
    </row>
    <row r="49" spans="1:6" x14ac:dyDescent="0.25">
      <c r="A49" s="4" t="s">
        <v>445</v>
      </c>
      <c r="B49" s="4" t="s">
        <v>199</v>
      </c>
      <c r="C49" s="4" t="s">
        <v>439</v>
      </c>
      <c r="D49" s="4" t="s">
        <v>34</v>
      </c>
      <c r="E49" s="5">
        <v>210</v>
      </c>
      <c r="F49" s="4"/>
    </row>
    <row r="50" spans="1:6" x14ac:dyDescent="0.25">
      <c r="A50" s="11" t="s">
        <v>445</v>
      </c>
      <c r="B50" s="11" t="s">
        <v>199</v>
      </c>
      <c r="C50" s="11" t="s">
        <v>440</v>
      </c>
      <c r="D50" s="11" t="s">
        <v>34</v>
      </c>
      <c r="E50" s="86">
        <v>210</v>
      </c>
      <c r="F50" s="11"/>
    </row>
    <row r="51" spans="1:6" x14ac:dyDescent="0.25">
      <c r="A51" s="4" t="s">
        <v>445</v>
      </c>
      <c r="B51" s="4" t="s">
        <v>199</v>
      </c>
      <c r="C51" s="4" t="s">
        <v>441</v>
      </c>
      <c r="D51" s="4" t="s">
        <v>34</v>
      </c>
      <c r="E51" s="5">
        <v>210</v>
      </c>
      <c r="F51" s="4"/>
    </row>
    <row r="52" spans="1:6" x14ac:dyDescent="0.25">
      <c r="A52" s="11" t="s">
        <v>445</v>
      </c>
      <c r="B52" s="11" t="s">
        <v>199</v>
      </c>
      <c r="C52" s="11" t="s">
        <v>442</v>
      </c>
      <c r="D52" s="11" t="s">
        <v>34</v>
      </c>
      <c r="E52" s="86">
        <v>210</v>
      </c>
      <c r="F52" s="11"/>
    </row>
    <row r="53" spans="1:6" x14ac:dyDescent="0.25">
      <c r="A53" s="4" t="s">
        <v>445</v>
      </c>
      <c r="B53" s="4" t="s">
        <v>443</v>
      </c>
      <c r="C53" s="4" t="s">
        <v>435</v>
      </c>
      <c r="D53" s="4" t="s">
        <v>18</v>
      </c>
      <c r="E53" s="5">
        <v>231</v>
      </c>
      <c r="F53" s="4"/>
    </row>
    <row r="54" spans="1:6" x14ac:dyDescent="0.25">
      <c r="A54" s="11" t="s">
        <v>445</v>
      </c>
      <c r="B54" s="11" t="s">
        <v>443</v>
      </c>
      <c r="C54" s="11" t="s">
        <v>436</v>
      </c>
      <c r="D54" s="11" t="s">
        <v>18</v>
      </c>
      <c r="E54" s="86">
        <v>231</v>
      </c>
      <c r="F54" s="11"/>
    </row>
    <row r="55" spans="1:6" x14ac:dyDescent="0.25">
      <c r="A55" s="4" t="s">
        <v>445</v>
      </c>
      <c r="B55" s="4" t="s">
        <v>443</v>
      </c>
      <c r="C55" s="4" t="s">
        <v>437</v>
      </c>
      <c r="D55" s="4" t="s">
        <v>18</v>
      </c>
      <c r="E55" s="5">
        <v>231</v>
      </c>
      <c r="F55" s="4"/>
    </row>
    <row r="56" spans="1:6" x14ac:dyDescent="0.25">
      <c r="A56" s="11" t="s">
        <v>445</v>
      </c>
      <c r="B56" s="11" t="s">
        <v>443</v>
      </c>
      <c r="C56" s="11" t="s">
        <v>439</v>
      </c>
      <c r="D56" s="11" t="s">
        <v>18</v>
      </c>
      <c r="E56" s="86">
        <v>231</v>
      </c>
      <c r="F56" s="11"/>
    </row>
    <row r="57" spans="1:6" x14ac:dyDescent="0.25">
      <c r="A57" s="4" t="s">
        <v>445</v>
      </c>
      <c r="B57" s="4" t="s">
        <v>443</v>
      </c>
      <c r="C57" s="4" t="s">
        <v>440</v>
      </c>
      <c r="D57" s="4" t="s">
        <v>18</v>
      </c>
      <c r="E57" s="5">
        <v>231</v>
      </c>
      <c r="F57" s="4"/>
    </row>
    <row r="58" spans="1:6" x14ac:dyDescent="0.25">
      <c r="A58" s="11" t="s">
        <v>445</v>
      </c>
      <c r="B58" s="11" t="s">
        <v>443</v>
      </c>
      <c r="C58" s="11" t="s">
        <v>441</v>
      </c>
      <c r="D58" s="11" t="s">
        <v>18</v>
      </c>
      <c r="E58" s="86">
        <v>231</v>
      </c>
      <c r="F58" s="11"/>
    </row>
    <row r="59" spans="1:6" x14ac:dyDescent="0.25">
      <c r="A59" s="4" t="s">
        <v>445</v>
      </c>
      <c r="B59" s="4" t="s">
        <v>443</v>
      </c>
      <c r="C59" s="4" t="s">
        <v>442</v>
      </c>
      <c r="D59" s="4" t="s">
        <v>18</v>
      </c>
      <c r="E59" s="5">
        <v>231</v>
      </c>
      <c r="F59" s="4"/>
    </row>
    <row r="60" spans="1:6" x14ac:dyDescent="0.25">
      <c r="A60" s="11" t="s">
        <v>445</v>
      </c>
      <c r="B60" s="11" t="s">
        <v>443</v>
      </c>
      <c r="C60" s="11" t="s">
        <v>434</v>
      </c>
      <c r="D60" s="11" t="s">
        <v>21</v>
      </c>
      <c r="E60" s="86">
        <v>220</v>
      </c>
      <c r="F60" s="11"/>
    </row>
    <row r="61" spans="1:6" x14ac:dyDescent="0.25">
      <c r="A61" s="4" t="s">
        <v>445</v>
      </c>
      <c r="B61" s="4" t="s">
        <v>443</v>
      </c>
      <c r="C61" s="4" t="s">
        <v>435</v>
      </c>
      <c r="D61" s="4" t="s">
        <v>21</v>
      </c>
      <c r="E61" s="5">
        <v>220</v>
      </c>
      <c r="F61" s="4"/>
    </row>
    <row r="62" spans="1:6" x14ac:dyDescent="0.25">
      <c r="A62" s="11" t="s">
        <v>445</v>
      </c>
      <c r="B62" s="11" t="s">
        <v>443</v>
      </c>
      <c r="C62" s="11" t="s">
        <v>436</v>
      </c>
      <c r="D62" s="11" t="s">
        <v>21</v>
      </c>
      <c r="E62" s="86">
        <v>220</v>
      </c>
      <c r="F62" s="11"/>
    </row>
    <row r="63" spans="1:6" x14ac:dyDescent="0.25">
      <c r="A63" s="4" t="s">
        <v>445</v>
      </c>
      <c r="B63" s="4" t="s">
        <v>443</v>
      </c>
      <c r="C63" s="4" t="s">
        <v>437</v>
      </c>
      <c r="D63" s="4" t="s">
        <v>21</v>
      </c>
      <c r="E63" s="5">
        <v>220</v>
      </c>
      <c r="F63" s="4"/>
    </row>
    <row r="64" spans="1:6" x14ac:dyDescent="0.25">
      <c r="A64" s="11" t="s">
        <v>445</v>
      </c>
      <c r="B64" s="11" t="s">
        <v>443</v>
      </c>
      <c r="C64" s="11" t="s">
        <v>439</v>
      </c>
      <c r="D64" s="11" t="s">
        <v>21</v>
      </c>
      <c r="E64" s="86">
        <v>220</v>
      </c>
      <c r="F64" s="11"/>
    </row>
    <row r="65" spans="1:6" x14ac:dyDescent="0.25">
      <c r="A65" s="4" t="s">
        <v>445</v>
      </c>
      <c r="B65" s="4" t="s">
        <v>443</v>
      </c>
      <c r="C65" s="4" t="s">
        <v>440</v>
      </c>
      <c r="D65" s="4" t="s">
        <v>21</v>
      </c>
      <c r="E65" s="5">
        <v>220</v>
      </c>
      <c r="F65" s="4"/>
    </row>
    <row r="66" spans="1:6" x14ac:dyDescent="0.25">
      <c r="A66" s="11" t="s">
        <v>445</v>
      </c>
      <c r="B66" s="11" t="s">
        <v>443</v>
      </c>
      <c r="C66" s="11" t="s">
        <v>441</v>
      </c>
      <c r="D66" s="11" t="s">
        <v>21</v>
      </c>
      <c r="E66" s="86">
        <v>220</v>
      </c>
      <c r="F66" s="11"/>
    </row>
    <row r="67" spans="1:6" x14ac:dyDescent="0.25">
      <c r="A67" s="4" t="s">
        <v>445</v>
      </c>
      <c r="B67" s="4" t="s">
        <v>443</v>
      </c>
      <c r="C67" s="4" t="s">
        <v>442</v>
      </c>
      <c r="D67" s="4" t="s">
        <v>21</v>
      </c>
      <c r="E67" s="5">
        <v>220</v>
      </c>
      <c r="F67" s="4"/>
    </row>
    <row r="68" spans="1:6" x14ac:dyDescent="0.25">
      <c r="A68" s="11" t="s">
        <v>445</v>
      </c>
      <c r="B68" s="11" t="s">
        <v>443</v>
      </c>
      <c r="C68" s="11" t="s">
        <v>434</v>
      </c>
      <c r="D68" s="11" t="s">
        <v>10</v>
      </c>
      <c r="E68" s="86">
        <v>203.5</v>
      </c>
      <c r="F68" s="11"/>
    </row>
    <row r="69" spans="1:6" x14ac:dyDescent="0.25">
      <c r="A69" s="4" t="s">
        <v>445</v>
      </c>
      <c r="B69" s="4" t="s">
        <v>443</v>
      </c>
      <c r="C69" s="4" t="s">
        <v>435</v>
      </c>
      <c r="D69" s="4" t="s">
        <v>10</v>
      </c>
      <c r="E69" s="5">
        <v>203.5</v>
      </c>
      <c r="F69" s="4"/>
    </row>
    <row r="70" spans="1:6" x14ac:dyDescent="0.25">
      <c r="A70" s="11" t="s">
        <v>445</v>
      </c>
      <c r="B70" s="11" t="s">
        <v>443</v>
      </c>
      <c r="C70" s="11" t="s">
        <v>436</v>
      </c>
      <c r="D70" s="11" t="s">
        <v>10</v>
      </c>
      <c r="E70" s="86">
        <v>203.5</v>
      </c>
      <c r="F70" s="11"/>
    </row>
    <row r="71" spans="1:6" x14ac:dyDescent="0.25">
      <c r="A71" s="4" t="s">
        <v>445</v>
      </c>
      <c r="B71" s="4" t="s">
        <v>443</v>
      </c>
      <c r="C71" s="4" t="s">
        <v>437</v>
      </c>
      <c r="D71" s="4" t="s">
        <v>10</v>
      </c>
      <c r="E71" s="5">
        <v>203.5</v>
      </c>
      <c r="F71" s="4"/>
    </row>
    <row r="72" spans="1:6" x14ac:dyDescent="0.25">
      <c r="A72" s="11" t="s">
        <v>445</v>
      </c>
      <c r="B72" s="11" t="s">
        <v>443</v>
      </c>
      <c r="C72" s="11" t="s">
        <v>439</v>
      </c>
      <c r="D72" s="11" t="s">
        <v>10</v>
      </c>
      <c r="E72" s="86">
        <v>203.5</v>
      </c>
      <c r="F72" s="11"/>
    </row>
    <row r="73" spans="1:6" x14ac:dyDescent="0.25">
      <c r="A73" s="4" t="s">
        <v>445</v>
      </c>
      <c r="B73" s="4" t="s">
        <v>443</v>
      </c>
      <c r="C73" s="4" t="s">
        <v>440</v>
      </c>
      <c r="D73" s="4" t="s">
        <v>10</v>
      </c>
      <c r="E73" s="5">
        <v>203.5</v>
      </c>
      <c r="F73" s="4"/>
    </row>
    <row r="74" spans="1:6" x14ac:dyDescent="0.25">
      <c r="A74" s="11" t="s">
        <v>445</v>
      </c>
      <c r="B74" s="11" t="s">
        <v>443</v>
      </c>
      <c r="C74" s="11" t="s">
        <v>441</v>
      </c>
      <c r="D74" s="11" t="s">
        <v>10</v>
      </c>
      <c r="E74" s="86">
        <v>203.5</v>
      </c>
      <c r="F74" s="11"/>
    </row>
    <row r="75" spans="1:6" x14ac:dyDescent="0.25">
      <c r="A75" s="4" t="s">
        <v>445</v>
      </c>
      <c r="B75" s="4" t="s">
        <v>443</v>
      </c>
      <c r="C75" s="4" t="s">
        <v>442</v>
      </c>
      <c r="D75" s="4" t="s">
        <v>10</v>
      </c>
      <c r="E75" s="5">
        <v>203.5</v>
      </c>
      <c r="F75" s="4"/>
    </row>
    <row r="76" spans="1:6" x14ac:dyDescent="0.25">
      <c r="A76" s="11" t="s">
        <v>445</v>
      </c>
      <c r="B76" s="11" t="s">
        <v>443</v>
      </c>
      <c r="C76" s="11" t="s">
        <v>434</v>
      </c>
      <c r="D76" s="11" t="s">
        <v>34</v>
      </c>
      <c r="E76" s="86">
        <v>198</v>
      </c>
      <c r="F76" s="11"/>
    </row>
    <row r="77" spans="1:6" x14ac:dyDescent="0.25">
      <c r="A77" s="4" t="s">
        <v>445</v>
      </c>
      <c r="B77" s="4" t="s">
        <v>443</v>
      </c>
      <c r="C77" s="4" t="s">
        <v>435</v>
      </c>
      <c r="D77" s="4" t="s">
        <v>34</v>
      </c>
      <c r="E77" s="5">
        <v>198</v>
      </c>
      <c r="F77" s="4"/>
    </row>
    <row r="78" spans="1:6" x14ac:dyDescent="0.25">
      <c r="A78" s="11" t="s">
        <v>445</v>
      </c>
      <c r="B78" s="11" t="s">
        <v>443</v>
      </c>
      <c r="C78" s="11" t="s">
        <v>436</v>
      </c>
      <c r="D78" s="11" t="s">
        <v>34</v>
      </c>
      <c r="E78" s="86">
        <v>198</v>
      </c>
      <c r="F78" s="11"/>
    </row>
    <row r="79" spans="1:6" x14ac:dyDescent="0.25">
      <c r="A79" s="4" t="s">
        <v>445</v>
      </c>
      <c r="B79" s="4" t="s">
        <v>443</v>
      </c>
      <c r="C79" s="4" t="s">
        <v>437</v>
      </c>
      <c r="D79" s="4" t="s">
        <v>34</v>
      </c>
      <c r="E79" s="5">
        <v>198</v>
      </c>
      <c r="F79" s="4"/>
    </row>
    <row r="80" spans="1:6" x14ac:dyDescent="0.25">
      <c r="A80" s="11" t="s">
        <v>445</v>
      </c>
      <c r="B80" s="11" t="s">
        <v>443</v>
      </c>
      <c r="C80" s="11" t="s">
        <v>439</v>
      </c>
      <c r="D80" s="11" t="s">
        <v>34</v>
      </c>
      <c r="E80" s="86">
        <v>198</v>
      </c>
      <c r="F80" s="11"/>
    </row>
    <row r="81" spans="1:6" x14ac:dyDescent="0.25">
      <c r="A81" s="4" t="s">
        <v>445</v>
      </c>
      <c r="B81" s="4" t="s">
        <v>443</v>
      </c>
      <c r="C81" s="4" t="s">
        <v>440</v>
      </c>
      <c r="D81" s="4" t="s">
        <v>34</v>
      </c>
      <c r="E81" s="5">
        <v>198</v>
      </c>
      <c r="F81" s="4"/>
    </row>
    <row r="82" spans="1:6" x14ac:dyDescent="0.25">
      <c r="A82" s="11" t="s">
        <v>445</v>
      </c>
      <c r="B82" s="11" t="s">
        <v>443</v>
      </c>
      <c r="C82" s="11" t="s">
        <v>441</v>
      </c>
      <c r="D82" s="11" t="s">
        <v>34</v>
      </c>
      <c r="E82" s="86">
        <v>198</v>
      </c>
      <c r="F82" s="11"/>
    </row>
    <row r="83" spans="1:6" x14ac:dyDescent="0.25">
      <c r="A83" s="4" t="s">
        <v>445</v>
      </c>
      <c r="B83" s="4" t="s">
        <v>443</v>
      </c>
      <c r="C83" s="4" t="s">
        <v>442</v>
      </c>
      <c r="D83" s="4" t="s">
        <v>34</v>
      </c>
      <c r="E83" s="5">
        <v>198</v>
      </c>
      <c r="F83" s="4"/>
    </row>
    <row r="84" spans="1:6" x14ac:dyDescent="0.25">
      <c r="A84" s="11" t="s">
        <v>445</v>
      </c>
      <c r="B84" s="11" t="s">
        <v>443</v>
      </c>
      <c r="C84" s="11" t="s">
        <v>434</v>
      </c>
      <c r="D84" s="11" t="s">
        <v>12</v>
      </c>
      <c r="E84" s="86">
        <v>148.5</v>
      </c>
      <c r="F84" s="11"/>
    </row>
    <row r="85" spans="1:6" x14ac:dyDescent="0.25">
      <c r="A85" s="4" t="s">
        <v>445</v>
      </c>
      <c r="B85" s="4" t="s">
        <v>443</v>
      </c>
      <c r="C85" s="4" t="s">
        <v>435</v>
      </c>
      <c r="D85" s="4" t="s">
        <v>12</v>
      </c>
      <c r="E85" s="5">
        <v>148.5</v>
      </c>
      <c r="F85" s="4"/>
    </row>
    <row r="86" spans="1:6" x14ac:dyDescent="0.25">
      <c r="A86" s="11" t="s">
        <v>445</v>
      </c>
      <c r="B86" s="11" t="s">
        <v>443</v>
      </c>
      <c r="C86" s="11" t="s">
        <v>436</v>
      </c>
      <c r="D86" s="11" t="s">
        <v>12</v>
      </c>
      <c r="E86" s="86">
        <v>148.5</v>
      </c>
      <c r="F86" s="11"/>
    </row>
    <row r="87" spans="1:6" x14ac:dyDescent="0.25">
      <c r="A87" s="4" t="s">
        <v>445</v>
      </c>
      <c r="B87" s="4" t="s">
        <v>443</v>
      </c>
      <c r="C87" s="4" t="s">
        <v>437</v>
      </c>
      <c r="D87" s="4" t="s">
        <v>12</v>
      </c>
      <c r="E87" s="5">
        <v>148.5</v>
      </c>
      <c r="F87" s="4"/>
    </row>
    <row r="88" spans="1:6" x14ac:dyDescent="0.25">
      <c r="A88" s="11" t="s">
        <v>445</v>
      </c>
      <c r="B88" s="11" t="s">
        <v>443</v>
      </c>
      <c r="C88" s="11" t="s">
        <v>444</v>
      </c>
      <c r="D88" s="11" t="s">
        <v>12</v>
      </c>
      <c r="E88" s="86">
        <v>148.5</v>
      </c>
      <c r="F88" s="11"/>
    </row>
    <row r="89" spans="1:6" x14ac:dyDescent="0.25">
      <c r="A89" s="4" t="s">
        <v>445</v>
      </c>
      <c r="B89" s="4" t="s">
        <v>443</v>
      </c>
      <c r="C89" s="4" t="s">
        <v>439</v>
      </c>
      <c r="D89" s="4" t="s">
        <v>12</v>
      </c>
      <c r="E89" s="5">
        <v>148.5</v>
      </c>
      <c r="F89" s="4"/>
    </row>
    <row r="90" spans="1:6" x14ac:dyDescent="0.25">
      <c r="A90" s="11" t="s">
        <v>445</v>
      </c>
      <c r="B90" s="11" t="s">
        <v>443</v>
      </c>
      <c r="C90" s="11" t="s">
        <v>440</v>
      </c>
      <c r="D90" s="11" t="s">
        <v>12</v>
      </c>
      <c r="E90" s="86">
        <v>148.5</v>
      </c>
      <c r="F90" s="11"/>
    </row>
    <row r="91" spans="1:6" x14ac:dyDescent="0.25">
      <c r="A91" s="4" t="s">
        <v>445</v>
      </c>
      <c r="B91" s="4" t="s">
        <v>443</v>
      </c>
      <c r="C91" s="4" t="s">
        <v>441</v>
      </c>
      <c r="D91" s="4" t="s">
        <v>12</v>
      </c>
      <c r="E91" s="5">
        <v>148.5</v>
      </c>
      <c r="F91" s="4"/>
    </row>
    <row r="92" spans="1:6" ht="15.75" thickBot="1" x14ac:dyDescent="0.3">
      <c r="A92" s="12" t="s">
        <v>445</v>
      </c>
      <c r="B92" s="12" t="s">
        <v>443</v>
      </c>
      <c r="C92" s="12" t="s">
        <v>442</v>
      </c>
      <c r="D92" s="12" t="s">
        <v>12</v>
      </c>
      <c r="E92" s="87">
        <v>148.5</v>
      </c>
      <c r="F92" s="12"/>
    </row>
    <row r="93" spans="1:6" ht="328.5" thickTop="1" x14ac:dyDescent="0.25">
      <c r="A93" s="65" t="s">
        <v>1258</v>
      </c>
      <c r="B93" s="65" t="s">
        <v>5</v>
      </c>
      <c r="C93" s="65" t="s">
        <v>1257</v>
      </c>
      <c r="D93" s="65" t="s">
        <v>42</v>
      </c>
      <c r="E93" s="66">
        <v>229</v>
      </c>
      <c r="F93" s="65"/>
    </row>
    <row r="94" spans="1:6" ht="328.5" thickBot="1" x14ac:dyDescent="0.3">
      <c r="A94" s="12" t="s">
        <v>1258</v>
      </c>
      <c r="B94" s="12" t="s">
        <v>707</v>
      </c>
      <c r="C94" s="12" t="s">
        <v>1257</v>
      </c>
      <c r="D94" s="12" t="s">
        <v>42</v>
      </c>
      <c r="E94" s="87">
        <v>279</v>
      </c>
      <c r="F94" s="12"/>
    </row>
    <row r="95" spans="1:6" ht="29.25" thickTop="1" x14ac:dyDescent="0.25">
      <c r="A95" s="65" t="s">
        <v>1236</v>
      </c>
      <c r="B95" s="65" t="s">
        <v>1237</v>
      </c>
      <c r="C95" s="65" t="s">
        <v>1238</v>
      </c>
      <c r="D95" s="65" t="s">
        <v>18</v>
      </c>
      <c r="E95" s="66">
        <v>374</v>
      </c>
      <c r="F95" s="65" t="s">
        <v>1240</v>
      </c>
    </row>
    <row r="96" spans="1:6" ht="42.75" x14ac:dyDescent="0.25">
      <c r="A96" s="11" t="s">
        <v>1236</v>
      </c>
      <c r="B96" s="11" t="s">
        <v>1237</v>
      </c>
      <c r="C96" s="11" t="s">
        <v>1238</v>
      </c>
      <c r="D96" s="11" t="s">
        <v>42</v>
      </c>
      <c r="E96" s="86">
        <v>363.00000000000006</v>
      </c>
      <c r="F96" s="11" t="s">
        <v>1241</v>
      </c>
    </row>
    <row r="97" spans="1:6" ht="28.5" x14ac:dyDescent="0.25">
      <c r="A97" s="4" t="s">
        <v>1236</v>
      </c>
      <c r="B97" s="4" t="s">
        <v>1237</v>
      </c>
      <c r="C97" s="4" t="s">
        <v>1238</v>
      </c>
      <c r="D97" s="4" t="s">
        <v>10</v>
      </c>
      <c r="E97" s="5">
        <v>335.5</v>
      </c>
      <c r="F97" s="4" t="s">
        <v>1242</v>
      </c>
    </row>
    <row r="98" spans="1:6" ht="42.75" x14ac:dyDescent="0.25">
      <c r="A98" s="11" t="s">
        <v>1236</v>
      </c>
      <c r="B98" s="11" t="s">
        <v>1237</v>
      </c>
      <c r="C98" s="11" t="s">
        <v>1238</v>
      </c>
      <c r="D98" s="11" t="s">
        <v>10</v>
      </c>
      <c r="E98" s="86">
        <v>324.5</v>
      </c>
      <c r="F98" s="11" t="s">
        <v>1243</v>
      </c>
    </row>
    <row r="99" spans="1:6" ht="42.75" x14ac:dyDescent="0.25">
      <c r="A99" s="4" t="s">
        <v>1236</v>
      </c>
      <c r="B99" s="4" t="s">
        <v>1237</v>
      </c>
      <c r="C99" s="4" t="s">
        <v>1238</v>
      </c>
      <c r="D99" s="4" t="s">
        <v>10</v>
      </c>
      <c r="E99" s="5">
        <v>313.5</v>
      </c>
      <c r="F99" s="4" t="s">
        <v>1244</v>
      </c>
    </row>
    <row r="100" spans="1:6" ht="42.75" x14ac:dyDescent="0.25">
      <c r="A100" s="11" t="s">
        <v>1236</v>
      </c>
      <c r="B100" s="11" t="s">
        <v>1237</v>
      </c>
      <c r="C100" s="11" t="s">
        <v>1238</v>
      </c>
      <c r="D100" s="11" t="s">
        <v>10</v>
      </c>
      <c r="E100" s="86">
        <v>302.5</v>
      </c>
      <c r="F100" s="11" t="s">
        <v>1245</v>
      </c>
    </row>
    <row r="101" spans="1:6" ht="57" x14ac:dyDescent="0.25">
      <c r="A101" s="4" t="s">
        <v>1236</v>
      </c>
      <c r="B101" s="4" t="s">
        <v>1237</v>
      </c>
      <c r="C101" s="4" t="s">
        <v>1238</v>
      </c>
      <c r="D101" s="4" t="s">
        <v>34</v>
      </c>
      <c r="E101" s="5">
        <v>291.5</v>
      </c>
      <c r="F101" s="4" t="s">
        <v>1246</v>
      </c>
    </row>
    <row r="102" spans="1:6" ht="28.5" x14ac:dyDescent="0.25">
      <c r="A102" s="11" t="s">
        <v>1236</v>
      </c>
      <c r="B102" s="11" t="s">
        <v>1237</v>
      </c>
      <c r="C102" s="11" t="s">
        <v>1238</v>
      </c>
      <c r="D102" s="11" t="s">
        <v>34</v>
      </c>
      <c r="E102" s="86">
        <v>269.5</v>
      </c>
      <c r="F102" s="11" t="s">
        <v>1247</v>
      </c>
    </row>
    <row r="103" spans="1:6" ht="28.5" x14ac:dyDescent="0.25">
      <c r="A103" s="4" t="s">
        <v>1236</v>
      </c>
      <c r="B103" s="4" t="s">
        <v>1237</v>
      </c>
      <c r="C103" s="4" t="s">
        <v>1238</v>
      </c>
      <c r="D103" s="4" t="s">
        <v>34</v>
      </c>
      <c r="E103" s="5">
        <v>258.5</v>
      </c>
      <c r="F103" s="4" t="s">
        <v>1248</v>
      </c>
    </row>
    <row r="104" spans="1:6" ht="28.5" x14ac:dyDescent="0.25">
      <c r="A104" s="11" t="s">
        <v>1236</v>
      </c>
      <c r="B104" s="11" t="s">
        <v>1237</v>
      </c>
      <c r="C104" s="11" t="s">
        <v>1238</v>
      </c>
      <c r="D104" s="11" t="s">
        <v>12</v>
      </c>
      <c r="E104" s="86">
        <v>231.00000000000003</v>
      </c>
      <c r="F104" s="11" t="s">
        <v>1249</v>
      </c>
    </row>
    <row r="105" spans="1:6" ht="28.5" x14ac:dyDescent="0.25">
      <c r="A105" s="4" t="s">
        <v>1236</v>
      </c>
      <c r="B105" s="4" t="s">
        <v>1237</v>
      </c>
      <c r="C105" s="4" t="s">
        <v>1239</v>
      </c>
      <c r="D105" s="4" t="s">
        <v>43</v>
      </c>
      <c r="E105" s="5">
        <v>220.00000000000003</v>
      </c>
      <c r="F105" s="4" t="s">
        <v>1250</v>
      </c>
    </row>
    <row r="106" spans="1:6" ht="29.25" thickBot="1" x14ac:dyDescent="0.3">
      <c r="A106" s="12" t="s">
        <v>1236</v>
      </c>
      <c r="B106" s="12" t="s">
        <v>1237</v>
      </c>
      <c r="C106" s="12" t="s">
        <v>1238</v>
      </c>
      <c r="D106" s="12" t="s">
        <v>43</v>
      </c>
      <c r="E106" s="87">
        <v>181.50000000000003</v>
      </c>
      <c r="F106" s="12" t="s">
        <v>1251</v>
      </c>
    </row>
    <row r="107" spans="1:6" ht="29.25" thickTop="1" x14ac:dyDescent="0.25">
      <c r="A107" s="65" t="s">
        <v>68</v>
      </c>
      <c r="B107" s="65" t="s">
        <v>63</v>
      </c>
      <c r="C107" s="65" t="s">
        <v>1252</v>
      </c>
      <c r="D107" s="65" t="s">
        <v>18</v>
      </c>
      <c r="E107" s="66">
        <v>396</v>
      </c>
      <c r="F107" s="65" t="s">
        <v>18</v>
      </c>
    </row>
    <row r="108" spans="1:6" ht="28.5" x14ac:dyDescent="0.25">
      <c r="A108" s="11" t="s">
        <v>68</v>
      </c>
      <c r="B108" s="11" t="s">
        <v>63</v>
      </c>
      <c r="C108" s="11" t="s">
        <v>1252</v>
      </c>
      <c r="D108" s="11" t="s">
        <v>7</v>
      </c>
      <c r="E108" s="86">
        <v>374</v>
      </c>
      <c r="F108" s="11" t="s">
        <v>64</v>
      </c>
    </row>
    <row r="109" spans="1:6" ht="28.5" x14ac:dyDescent="0.25">
      <c r="A109" s="4" t="s">
        <v>68</v>
      </c>
      <c r="B109" s="4" t="s">
        <v>63</v>
      </c>
      <c r="C109" s="4" t="s">
        <v>1252</v>
      </c>
      <c r="D109" s="4" t="s">
        <v>21</v>
      </c>
      <c r="E109" s="5">
        <v>341</v>
      </c>
      <c r="F109" s="4" t="s">
        <v>21</v>
      </c>
    </row>
    <row r="110" spans="1:6" ht="28.5" x14ac:dyDescent="0.25">
      <c r="A110" s="11" t="s">
        <v>68</v>
      </c>
      <c r="B110" s="11" t="s">
        <v>63</v>
      </c>
      <c r="C110" s="11" t="s">
        <v>1252</v>
      </c>
      <c r="D110" s="11" t="s">
        <v>42</v>
      </c>
      <c r="E110" s="86">
        <v>319</v>
      </c>
      <c r="F110" s="11" t="s">
        <v>42</v>
      </c>
    </row>
    <row r="111" spans="1:6" ht="28.5" x14ac:dyDescent="0.25">
      <c r="A111" s="4" t="s">
        <v>68</v>
      </c>
      <c r="B111" s="4" t="s">
        <v>63</v>
      </c>
      <c r="C111" s="4" t="s">
        <v>1252</v>
      </c>
      <c r="D111" s="4" t="s">
        <v>9</v>
      </c>
      <c r="E111" s="5">
        <v>286</v>
      </c>
      <c r="F111" s="4" t="s">
        <v>9</v>
      </c>
    </row>
    <row r="112" spans="1:6" ht="28.5" x14ac:dyDescent="0.25">
      <c r="A112" s="11" t="s">
        <v>68</v>
      </c>
      <c r="B112" s="11" t="s">
        <v>63</v>
      </c>
      <c r="C112" s="11" t="s">
        <v>1252</v>
      </c>
      <c r="D112" s="11" t="s">
        <v>34</v>
      </c>
      <c r="E112" s="86">
        <v>264</v>
      </c>
      <c r="F112" s="11" t="s">
        <v>447</v>
      </c>
    </row>
    <row r="113" spans="1:6" ht="28.5" x14ac:dyDescent="0.25">
      <c r="A113" s="4" t="s">
        <v>68</v>
      </c>
      <c r="B113" s="4" t="s">
        <v>63</v>
      </c>
      <c r="C113" s="4" t="s">
        <v>1252</v>
      </c>
      <c r="D113" s="4" t="s">
        <v>10</v>
      </c>
      <c r="E113" s="5">
        <v>242</v>
      </c>
      <c r="F113" s="4" t="s">
        <v>448</v>
      </c>
    </row>
    <row r="114" spans="1:6" ht="28.5" x14ac:dyDescent="0.25">
      <c r="A114" s="11" t="s">
        <v>68</v>
      </c>
      <c r="B114" s="11" t="s">
        <v>63</v>
      </c>
      <c r="C114" s="11" t="s">
        <v>1252</v>
      </c>
      <c r="D114" s="11" t="s">
        <v>13</v>
      </c>
      <c r="E114" s="86">
        <v>209</v>
      </c>
      <c r="F114" s="11" t="s">
        <v>67</v>
      </c>
    </row>
    <row r="115" spans="1:6" ht="28.5" x14ac:dyDescent="0.25">
      <c r="A115" s="4" t="s">
        <v>68</v>
      </c>
      <c r="B115" s="4" t="s">
        <v>63</v>
      </c>
      <c r="C115" s="4" t="s">
        <v>1252</v>
      </c>
      <c r="D115" s="4" t="s">
        <v>43</v>
      </c>
      <c r="E115" s="5">
        <v>165</v>
      </c>
      <c r="F115" s="4" t="s">
        <v>449</v>
      </c>
    </row>
    <row r="116" spans="1:6" ht="29.25" thickBot="1" x14ac:dyDescent="0.3">
      <c r="A116" s="12" t="s">
        <v>68</v>
      </c>
      <c r="B116" s="12" t="s">
        <v>63</v>
      </c>
      <c r="C116" s="12" t="s">
        <v>1252</v>
      </c>
      <c r="D116" s="12" t="s">
        <v>12</v>
      </c>
      <c r="E116" s="87">
        <v>132</v>
      </c>
      <c r="F116" s="12" t="s">
        <v>12</v>
      </c>
    </row>
    <row r="117" spans="1:6" ht="15.75" thickTop="1" x14ac:dyDescent="0.25"/>
  </sheetData>
  <autoFilter ref="A2:F116" xr:uid="{487CF415-6E0A-48CF-B099-5A179E8D2694}">
    <sortState xmlns:xlrd2="http://schemas.microsoft.com/office/spreadsheetml/2017/richdata2" ref="A3:F116">
      <sortCondition ref="A2:A116"/>
    </sortState>
  </autoFilter>
  <mergeCells count="1">
    <mergeCell ref="B1:F1"/>
  </mergeCells>
  <dataValidations count="1">
    <dataValidation type="list" allowBlank="1" showInputMessage="1" showErrorMessage="1" prompt="Please select from the dropdown list." sqref="D57:D116 D3:D52" xr:uid="{3C6F3389-6E5E-462A-B35C-5FBCFE071134}">
      <formula1>"Partner, Director, Senior Manager, Associate Director, Principal, Associate, Senior, Scientist, Specialist, Technician, Draftsperson, Graduate"</formula1>
    </dataValidation>
  </dataValidations>
  <hyperlinks>
    <hyperlink ref="A1" location="Summary!A1" display="Link to SUMMARY Worksheet" xr:uid="{F715F2D2-7B9D-4EB3-BCFD-ED293CEEFAF2}"/>
  </hyperlinks>
  <pageMargins left="0.7" right="0.7" top="0.75" bottom="0.75" header="0.3" footer="0.3"/>
  <headerFooter>
    <oddHeader>&amp;C&amp;"Calibri"&amp;12&amp;KFF0000 OFFICIAL&amp;1#_x000D_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4BBB-196E-4ED6-8751-7FF69B80A549}">
  <sheetPr>
    <tabColor theme="9" tint="-0.249977111117893"/>
  </sheetPr>
  <dimension ref="A1:M22"/>
  <sheetViews>
    <sheetView showGridLines="0" workbookViewId="0">
      <selection activeCell="A2" sqref="A2"/>
    </sheetView>
  </sheetViews>
  <sheetFormatPr defaultRowHeight="15" x14ac:dyDescent="0.25"/>
  <cols>
    <col min="1" max="1" width="40.140625" customWidth="1"/>
    <col min="2" max="13" width="14.7109375" customWidth="1"/>
    <col min="14" max="14" width="11.28515625" bestFit="1" customWidth="1"/>
  </cols>
  <sheetData>
    <row r="1" spans="1:13" ht="25.5" x14ac:dyDescent="0.5">
      <c r="A1" s="39" t="s">
        <v>195</v>
      </c>
      <c r="B1" s="178" t="s">
        <v>1325</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467</v>
      </c>
      <c r="B4" s="104"/>
      <c r="C4" s="104">
        <v>330</v>
      </c>
      <c r="D4" s="104">
        <v>380</v>
      </c>
      <c r="E4" s="104"/>
      <c r="F4" s="104"/>
      <c r="G4" s="104"/>
      <c r="H4" s="104">
        <v>280</v>
      </c>
      <c r="I4" s="104"/>
      <c r="J4" s="104">
        <v>225</v>
      </c>
      <c r="K4" s="104"/>
      <c r="L4" s="104"/>
      <c r="M4" s="104"/>
    </row>
    <row r="5" spans="1:13" ht="16.5" x14ac:dyDescent="0.3">
      <c r="A5" s="84" t="s">
        <v>61</v>
      </c>
      <c r="B5" s="104">
        <v>341</v>
      </c>
      <c r="C5" s="104"/>
      <c r="D5" s="104">
        <v>407</v>
      </c>
      <c r="E5" s="104"/>
      <c r="F5" s="104">
        <v>187</v>
      </c>
      <c r="G5" s="104"/>
      <c r="H5" s="104">
        <v>385</v>
      </c>
      <c r="I5" s="104"/>
      <c r="J5" s="104">
        <v>264</v>
      </c>
      <c r="K5" s="104"/>
      <c r="L5" s="104">
        <v>308</v>
      </c>
      <c r="M5" s="104">
        <v>231</v>
      </c>
    </row>
    <row r="6" spans="1:13" ht="16.5" x14ac:dyDescent="0.3">
      <c r="A6" s="70" t="s">
        <v>1298</v>
      </c>
      <c r="B6" s="104">
        <v>275</v>
      </c>
      <c r="C6" s="104"/>
      <c r="D6" s="104">
        <v>385</v>
      </c>
      <c r="E6" s="104"/>
      <c r="F6" s="104"/>
      <c r="G6" s="104"/>
      <c r="H6" s="104">
        <v>302.5</v>
      </c>
      <c r="I6" s="104"/>
      <c r="J6" s="104"/>
      <c r="K6" s="104">
        <v>247.5</v>
      </c>
      <c r="L6" s="104">
        <v>220</v>
      </c>
      <c r="M6" s="104"/>
    </row>
    <row r="7" spans="1:13" ht="16.5" x14ac:dyDescent="0.3">
      <c r="A7" s="84" t="s">
        <v>1303</v>
      </c>
      <c r="B7" s="104"/>
      <c r="C7" s="104"/>
      <c r="D7" s="104">
        <v>275</v>
      </c>
      <c r="E7" s="104"/>
      <c r="F7" s="104"/>
      <c r="G7" s="104"/>
      <c r="H7" s="104"/>
      <c r="I7" s="104"/>
      <c r="J7" s="104"/>
      <c r="K7" s="104">
        <v>231.00000000000003</v>
      </c>
      <c r="L7" s="104">
        <v>176</v>
      </c>
      <c r="M7" s="104"/>
    </row>
    <row r="8" spans="1:13" ht="16.5" x14ac:dyDescent="0.3">
      <c r="A8" s="70" t="s">
        <v>1289</v>
      </c>
      <c r="B8" s="104">
        <v>198</v>
      </c>
      <c r="C8" s="104"/>
      <c r="D8" s="104">
        <v>440</v>
      </c>
      <c r="E8" s="104"/>
      <c r="F8" s="104">
        <v>121</v>
      </c>
      <c r="G8" s="104"/>
      <c r="H8" s="104">
        <v>330</v>
      </c>
      <c r="I8" s="104"/>
      <c r="J8" s="104">
        <v>165</v>
      </c>
      <c r="K8" s="104">
        <v>242</v>
      </c>
      <c r="L8" s="104"/>
      <c r="M8" s="104"/>
    </row>
    <row r="9" spans="1:13" ht="16.5" x14ac:dyDescent="0.3">
      <c r="A9" s="84" t="s">
        <v>1311</v>
      </c>
      <c r="B9" s="104">
        <v>279</v>
      </c>
      <c r="C9" s="104">
        <v>210</v>
      </c>
      <c r="D9" s="104">
        <v>238</v>
      </c>
      <c r="E9" s="104"/>
      <c r="F9" s="104"/>
      <c r="G9" s="104">
        <v>324</v>
      </c>
      <c r="H9" s="104">
        <v>184</v>
      </c>
      <c r="I9" s="104"/>
      <c r="J9" s="104">
        <v>168</v>
      </c>
      <c r="K9" s="104">
        <v>176</v>
      </c>
      <c r="L9" s="104"/>
      <c r="M9" s="104"/>
    </row>
    <row r="10" spans="1:13" ht="16.5" x14ac:dyDescent="0.3">
      <c r="A10" s="70" t="s">
        <v>1266</v>
      </c>
      <c r="B10" s="104"/>
      <c r="C10" s="104">
        <v>220</v>
      </c>
      <c r="D10" s="104">
        <v>230</v>
      </c>
      <c r="E10" s="104"/>
      <c r="F10" s="104"/>
      <c r="G10" s="104">
        <v>240</v>
      </c>
      <c r="H10" s="104"/>
      <c r="I10" s="104"/>
      <c r="J10" s="104"/>
      <c r="K10" s="104">
        <v>200</v>
      </c>
      <c r="L10" s="104">
        <v>180</v>
      </c>
      <c r="M10" s="104"/>
    </row>
    <row r="11" spans="1:13" ht="16.5" x14ac:dyDescent="0.3">
      <c r="A11" s="84" t="s">
        <v>1288</v>
      </c>
      <c r="B11" s="104">
        <v>248</v>
      </c>
      <c r="C11" s="104"/>
      <c r="D11" s="104">
        <v>365</v>
      </c>
      <c r="E11" s="104">
        <v>139</v>
      </c>
      <c r="F11" s="104">
        <v>118</v>
      </c>
      <c r="G11" s="104"/>
      <c r="H11" s="104"/>
      <c r="I11" s="104">
        <v>185</v>
      </c>
      <c r="J11" s="104">
        <v>226</v>
      </c>
      <c r="K11" s="104">
        <v>262</v>
      </c>
      <c r="L11" s="104">
        <v>147</v>
      </c>
      <c r="M11" s="104">
        <v>150</v>
      </c>
    </row>
    <row r="12" spans="1:13" ht="16.5" x14ac:dyDescent="0.3">
      <c r="A12" s="70" t="s">
        <v>1290</v>
      </c>
      <c r="B12" s="104">
        <v>313.5</v>
      </c>
      <c r="C12" s="104">
        <v>324.5</v>
      </c>
      <c r="D12" s="104">
        <v>446.6</v>
      </c>
      <c r="E12" s="104"/>
      <c r="F12" s="104">
        <v>181.50000000000003</v>
      </c>
      <c r="G12" s="104"/>
      <c r="H12" s="104">
        <v>336.6</v>
      </c>
      <c r="I12" s="104"/>
      <c r="J12" s="104">
        <v>282.70000000000005</v>
      </c>
      <c r="K12" s="104"/>
      <c r="L12" s="104"/>
      <c r="M12" s="104">
        <v>222.20000000000002</v>
      </c>
    </row>
    <row r="13" spans="1:13" ht="17.25" thickBot="1" x14ac:dyDescent="0.35">
      <c r="A13" s="89" t="s">
        <v>1324</v>
      </c>
      <c r="B13" s="105">
        <v>200</v>
      </c>
      <c r="C13" s="105">
        <v>280</v>
      </c>
      <c r="D13" s="105"/>
      <c r="E13" s="105"/>
      <c r="F13" s="105"/>
      <c r="G13" s="105"/>
      <c r="H13" s="105"/>
      <c r="I13" s="105"/>
      <c r="J13" s="105"/>
      <c r="K13" s="105">
        <v>150</v>
      </c>
      <c r="L13" s="105"/>
      <c r="M13" s="105"/>
    </row>
    <row r="14" spans="1:13" ht="15.75" thickTop="1" x14ac:dyDescent="0.25"/>
    <row r="15" spans="1:13" x14ac:dyDescent="0.25">
      <c r="A15" s="61" t="s">
        <v>187</v>
      </c>
      <c r="B15" s="54">
        <f>AVERAGE(B4:B13)</f>
        <v>264.92857142857144</v>
      </c>
      <c r="C15" s="54">
        <f t="shared" ref="C15:M15" si="0">AVERAGE(C4:C13)</f>
        <v>272.89999999999998</v>
      </c>
      <c r="D15" s="54">
        <f t="shared" si="0"/>
        <v>351.84444444444443</v>
      </c>
      <c r="E15" s="54">
        <f t="shared" si="0"/>
        <v>139</v>
      </c>
      <c r="F15" s="54">
        <f t="shared" si="0"/>
        <v>151.875</v>
      </c>
      <c r="G15" s="54">
        <f t="shared" si="0"/>
        <v>282</v>
      </c>
      <c r="H15" s="54">
        <f t="shared" si="0"/>
        <v>303.01666666666665</v>
      </c>
      <c r="I15" s="54">
        <f t="shared" si="0"/>
        <v>185</v>
      </c>
      <c r="J15" s="54">
        <f t="shared" si="0"/>
        <v>221.78333333333333</v>
      </c>
      <c r="K15" s="54">
        <f t="shared" si="0"/>
        <v>215.5</v>
      </c>
      <c r="L15" s="54">
        <f t="shared" si="0"/>
        <v>206.2</v>
      </c>
      <c r="M15" s="54">
        <f t="shared" si="0"/>
        <v>201.06666666666669</v>
      </c>
    </row>
    <row r="16" spans="1:13" x14ac:dyDescent="0.25">
      <c r="A16" s="61" t="s">
        <v>188</v>
      </c>
      <c r="B16" s="54">
        <f>STDEV(B4:B13)</f>
        <v>53.893744667500236</v>
      </c>
      <c r="C16" s="54">
        <f t="shared" ref="C16:M16" si="1">STDEV(C4:C13)</f>
        <v>56.409662292908678</v>
      </c>
      <c r="D16" s="54">
        <f t="shared" si="1"/>
        <v>83.343372728596762</v>
      </c>
      <c r="E16" s="54" t="e">
        <f t="shared" si="1"/>
        <v>#DIV/0!</v>
      </c>
      <c r="F16" s="54">
        <f t="shared" si="1"/>
        <v>37.470821981910134</v>
      </c>
      <c r="G16" s="54">
        <f t="shared" si="1"/>
        <v>59.396969619669989</v>
      </c>
      <c r="H16" s="54">
        <f t="shared" si="1"/>
        <v>68.22346859158273</v>
      </c>
      <c r="I16" s="54" t="e">
        <f t="shared" si="1"/>
        <v>#DIV/0!</v>
      </c>
      <c r="J16" s="54">
        <f t="shared" si="1"/>
        <v>48.245638835719262</v>
      </c>
      <c r="K16" s="54">
        <f t="shared" si="1"/>
        <v>41.270449476592816</v>
      </c>
      <c r="L16" s="54">
        <f t="shared" si="1"/>
        <v>62.563567673207359</v>
      </c>
      <c r="M16" s="54">
        <f t="shared" si="1"/>
        <v>44.443372209288228</v>
      </c>
    </row>
    <row r="17" spans="1:13" x14ac:dyDescent="0.25">
      <c r="A17" s="61" t="s">
        <v>189</v>
      </c>
      <c r="B17" s="54">
        <f>SUM(B15:B16)</f>
        <v>318.82231609607169</v>
      </c>
      <c r="C17" s="54">
        <f t="shared" ref="C17:M17" si="2">SUM(C15:C16)</f>
        <v>329.30966229290868</v>
      </c>
      <c r="D17" s="54">
        <f t="shared" si="2"/>
        <v>435.1878171730412</v>
      </c>
      <c r="E17" s="54" t="e">
        <f t="shared" si="2"/>
        <v>#DIV/0!</v>
      </c>
      <c r="F17" s="54">
        <f t="shared" si="2"/>
        <v>189.34582198191015</v>
      </c>
      <c r="G17" s="54">
        <f t="shared" si="2"/>
        <v>341.39696961967002</v>
      </c>
      <c r="H17" s="54">
        <f t="shared" si="2"/>
        <v>371.24013525824938</v>
      </c>
      <c r="I17" s="54" t="e">
        <f t="shared" si="2"/>
        <v>#DIV/0!</v>
      </c>
      <c r="J17" s="54">
        <f t="shared" si="2"/>
        <v>270.02897216905262</v>
      </c>
      <c r="K17" s="54">
        <f t="shared" si="2"/>
        <v>256.77044947659283</v>
      </c>
      <c r="L17" s="54">
        <f t="shared" si="2"/>
        <v>268.76356767320738</v>
      </c>
      <c r="M17" s="54">
        <f t="shared" si="2"/>
        <v>245.51003887595493</v>
      </c>
    </row>
    <row r="19" spans="1:13" x14ac:dyDescent="0.25">
      <c r="A19" s="85" t="s">
        <v>196</v>
      </c>
    </row>
    <row r="20" spans="1:13" x14ac:dyDescent="0.25">
      <c r="A20" s="56" t="s">
        <v>194</v>
      </c>
    </row>
    <row r="21" spans="1:13" x14ac:dyDescent="0.25">
      <c r="A21" s="57" t="s">
        <v>192</v>
      </c>
      <c r="B21" s="58" t="s">
        <v>193</v>
      </c>
    </row>
    <row r="22" spans="1:13" x14ac:dyDescent="0.25">
      <c r="A22" s="59" t="s">
        <v>190</v>
      </c>
      <c r="B22" s="60" t="s">
        <v>191</v>
      </c>
    </row>
  </sheetData>
  <mergeCells count="1">
    <mergeCell ref="B1:M1"/>
  </mergeCells>
  <conditionalFormatting pivot="1" sqref="B4:M13">
    <cfRule type="cellIs" dxfId="27" priority="4" operator="greaterThan">
      <formula>B$17</formula>
    </cfRule>
  </conditionalFormatting>
  <conditionalFormatting pivot="1" sqref="B4:M13">
    <cfRule type="cellIs" dxfId="26" priority="3" operator="between">
      <formula>B$15</formula>
      <formula>B$17</formula>
    </cfRule>
  </conditionalFormatting>
  <conditionalFormatting pivot="1" sqref="B4:M13">
    <cfRule type="cellIs" dxfId="25" priority="2" operator="lessThan">
      <formula>B$15</formula>
    </cfRule>
  </conditionalFormatting>
  <conditionalFormatting pivot="1" sqref="B4:M13">
    <cfRule type="containsBlanks" dxfId="24" priority="1">
      <formula>LEN(TRIM(B4))=0</formula>
    </cfRule>
  </conditionalFormatting>
  <hyperlinks>
    <hyperlink ref="A1" location="Summary!A1" display="Link to SUMMARY Worksheet" xr:uid="{A5F32479-2ACD-4C4E-921D-49D77F4B52A5}"/>
  </hyperlinks>
  <pageMargins left="0.7" right="0.7" top="0.75" bottom="0.75" header="0.3" footer="0.3"/>
  <headerFooter>
    <oddHeader>&amp;C&amp;"Calibri"&amp;12&amp;KFF0000 OFFICIAL&amp;1#_x000D_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8A3B5-8043-4D2B-A416-D258E070D52A}">
  <sheetPr>
    <tabColor theme="2" tint="-9.9978637043366805E-2"/>
  </sheetPr>
  <dimension ref="A1:F7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1265</v>
      </c>
      <c r="C1" s="180"/>
      <c r="D1" s="180"/>
      <c r="E1" s="180"/>
      <c r="F1" s="180"/>
    </row>
    <row r="2" spans="1:6" ht="30.75" thickTop="1" x14ac:dyDescent="0.25">
      <c r="A2" s="96" t="s">
        <v>112</v>
      </c>
      <c r="B2" s="97" t="s">
        <v>0</v>
      </c>
      <c r="C2" s="96" t="s">
        <v>1</v>
      </c>
      <c r="D2" s="96" t="s">
        <v>2</v>
      </c>
      <c r="E2" s="97" t="s">
        <v>3</v>
      </c>
      <c r="F2" s="98" t="s">
        <v>4</v>
      </c>
    </row>
    <row r="3" spans="1:6" x14ac:dyDescent="0.25">
      <c r="A3" s="4" t="s">
        <v>467</v>
      </c>
      <c r="B3" s="4" t="s">
        <v>14</v>
      </c>
      <c r="C3" s="4" t="s">
        <v>135</v>
      </c>
      <c r="D3" s="4" t="s">
        <v>18</v>
      </c>
      <c r="E3" s="5">
        <v>380</v>
      </c>
      <c r="F3" s="4"/>
    </row>
    <row r="4" spans="1:6" x14ac:dyDescent="0.25">
      <c r="A4" s="11" t="s">
        <v>467</v>
      </c>
      <c r="B4" s="11" t="s">
        <v>14</v>
      </c>
      <c r="C4" s="11" t="s">
        <v>135</v>
      </c>
      <c r="D4" s="11" t="s">
        <v>21</v>
      </c>
      <c r="E4" s="86">
        <v>330</v>
      </c>
      <c r="F4" s="11"/>
    </row>
    <row r="5" spans="1:6" x14ac:dyDescent="0.25">
      <c r="A5" s="4" t="s">
        <v>467</v>
      </c>
      <c r="B5" s="4" t="s">
        <v>301</v>
      </c>
      <c r="C5" s="4" t="s">
        <v>135</v>
      </c>
      <c r="D5" s="4" t="s">
        <v>42</v>
      </c>
      <c r="E5" s="5">
        <v>280</v>
      </c>
      <c r="F5" s="4"/>
    </row>
    <row r="6" spans="1:6" x14ac:dyDescent="0.25">
      <c r="A6" s="11" t="s">
        <v>467</v>
      </c>
      <c r="B6" s="11" t="s">
        <v>301</v>
      </c>
      <c r="C6" s="11" t="s">
        <v>135</v>
      </c>
      <c r="D6" s="11" t="s">
        <v>10</v>
      </c>
      <c r="E6" s="86">
        <v>225</v>
      </c>
      <c r="F6" s="11"/>
    </row>
    <row r="7" spans="1:6" ht="15.75" thickBot="1" x14ac:dyDescent="0.3">
      <c r="A7" s="63" t="s">
        <v>467</v>
      </c>
      <c r="B7" s="63" t="s">
        <v>14</v>
      </c>
      <c r="C7" s="63" t="s">
        <v>135</v>
      </c>
      <c r="D7" s="63" t="s">
        <v>10</v>
      </c>
      <c r="E7" s="64">
        <v>170</v>
      </c>
      <c r="F7" s="63"/>
    </row>
    <row r="8" spans="1:6" ht="15.75" thickTop="1" x14ac:dyDescent="0.25">
      <c r="A8" s="10" t="s">
        <v>61</v>
      </c>
      <c r="B8" s="10" t="s">
        <v>53</v>
      </c>
      <c r="C8" s="10" t="s">
        <v>135</v>
      </c>
      <c r="D8" s="10" t="s">
        <v>18</v>
      </c>
      <c r="E8" s="88">
        <v>407</v>
      </c>
      <c r="F8" s="10" t="s">
        <v>18</v>
      </c>
    </row>
    <row r="9" spans="1:6" x14ac:dyDescent="0.25">
      <c r="A9" s="4" t="s">
        <v>61</v>
      </c>
      <c r="B9" s="4" t="s">
        <v>53</v>
      </c>
      <c r="C9" s="4" t="s">
        <v>135</v>
      </c>
      <c r="D9" s="4" t="s">
        <v>42</v>
      </c>
      <c r="E9" s="5">
        <v>385</v>
      </c>
      <c r="F9" s="4" t="s">
        <v>54</v>
      </c>
    </row>
    <row r="10" spans="1:6" x14ac:dyDescent="0.25">
      <c r="A10" s="11" t="s">
        <v>61</v>
      </c>
      <c r="B10" s="11" t="s">
        <v>53</v>
      </c>
      <c r="C10" s="11" t="s">
        <v>135</v>
      </c>
      <c r="D10" s="11" t="s">
        <v>9</v>
      </c>
      <c r="E10" s="86">
        <v>341</v>
      </c>
      <c r="F10" s="11" t="s">
        <v>55</v>
      </c>
    </row>
    <row r="11" spans="1:6" x14ac:dyDescent="0.25">
      <c r="A11" s="4" t="s">
        <v>61</v>
      </c>
      <c r="B11" s="4" t="s">
        <v>53</v>
      </c>
      <c r="C11" s="4" t="s">
        <v>135</v>
      </c>
      <c r="D11" s="4" t="s">
        <v>34</v>
      </c>
      <c r="E11" s="5">
        <v>308</v>
      </c>
      <c r="F11" s="4" t="s">
        <v>56</v>
      </c>
    </row>
    <row r="12" spans="1:6" ht="28.5" x14ac:dyDescent="0.25">
      <c r="A12" s="11" t="s">
        <v>61</v>
      </c>
      <c r="B12" s="11" t="s">
        <v>53</v>
      </c>
      <c r="C12" s="11" t="s">
        <v>135</v>
      </c>
      <c r="D12" s="11" t="s">
        <v>10</v>
      </c>
      <c r="E12" s="86">
        <v>264</v>
      </c>
      <c r="F12" s="11" t="s">
        <v>57</v>
      </c>
    </row>
    <row r="13" spans="1:6" x14ac:dyDescent="0.25">
      <c r="A13" s="4" t="s">
        <v>61</v>
      </c>
      <c r="B13" s="4" t="s">
        <v>53</v>
      </c>
      <c r="C13" s="4" t="s">
        <v>135</v>
      </c>
      <c r="D13" s="4" t="s">
        <v>13</v>
      </c>
      <c r="E13" s="5">
        <v>231</v>
      </c>
      <c r="F13" s="4" t="s">
        <v>58</v>
      </c>
    </row>
    <row r="14" spans="1:6" x14ac:dyDescent="0.25">
      <c r="A14" s="11" t="s">
        <v>61</v>
      </c>
      <c r="B14" s="11" t="s">
        <v>53</v>
      </c>
      <c r="C14" s="11" t="s">
        <v>135</v>
      </c>
      <c r="D14" s="11" t="s">
        <v>13</v>
      </c>
      <c r="E14" s="86">
        <v>198</v>
      </c>
      <c r="F14" s="11" t="s">
        <v>59</v>
      </c>
    </row>
    <row r="15" spans="1:6" ht="15.75" thickBot="1" x14ac:dyDescent="0.3">
      <c r="A15" s="63" t="s">
        <v>61</v>
      </c>
      <c r="B15" s="63" t="s">
        <v>53</v>
      </c>
      <c r="C15" s="63" t="s">
        <v>135</v>
      </c>
      <c r="D15" s="63" t="s">
        <v>12</v>
      </c>
      <c r="E15" s="64">
        <v>187</v>
      </c>
      <c r="F15" s="63" t="s">
        <v>60</v>
      </c>
    </row>
    <row r="16" spans="1:6" ht="15.75" thickTop="1" x14ac:dyDescent="0.25">
      <c r="A16" s="10" t="s">
        <v>1298</v>
      </c>
      <c r="B16" s="10" t="s">
        <v>5</v>
      </c>
      <c r="C16" s="10" t="s">
        <v>1299</v>
      </c>
      <c r="D16" s="10" t="s">
        <v>18</v>
      </c>
      <c r="E16" s="88">
        <v>385</v>
      </c>
      <c r="F16" s="10"/>
    </row>
    <row r="17" spans="1:6" x14ac:dyDescent="0.25">
      <c r="A17" s="4" t="s">
        <v>1298</v>
      </c>
      <c r="B17" s="4" t="s">
        <v>5</v>
      </c>
      <c r="C17" s="4" t="s">
        <v>1299</v>
      </c>
      <c r="D17" s="4" t="s">
        <v>42</v>
      </c>
      <c r="E17" s="5">
        <v>302.5</v>
      </c>
      <c r="F17" s="4"/>
    </row>
    <row r="18" spans="1:6" x14ac:dyDescent="0.25">
      <c r="A18" s="11" t="s">
        <v>1298</v>
      </c>
      <c r="B18" s="11" t="s">
        <v>5</v>
      </c>
      <c r="C18" s="11" t="s">
        <v>1299</v>
      </c>
      <c r="D18" s="11" t="s">
        <v>9</v>
      </c>
      <c r="E18" s="86">
        <v>275</v>
      </c>
      <c r="F18" s="11" t="s">
        <v>1300</v>
      </c>
    </row>
    <row r="19" spans="1:6" ht="28.5" x14ac:dyDescent="0.25">
      <c r="A19" s="4" t="s">
        <v>1298</v>
      </c>
      <c r="B19" s="4" t="s">
        <v>5</v>
      </c>
      <c r="C19" s="4" t="s">
        <v>1299</v>
      </c>
      <c r="D19" s="4" t="s">
        <v>7</v>
      </c>
      <c r="E19" s="5">
        <v>247.5</v>
      </c>
      <c r="F19" s="4" t="s">
        <v>1301</v>
      </c>
    </row>
    <row r="20" spans="1:6" ht="29.25" thickBot="1" x14ac:dyDescent="0.3">
      <c r="A20" s="12" t="s">
        <v>1298</v>
      </c>
      <c r="B20" s="12" t="s">
        <v>5</v>
      </c>
      <c r="C20" s="12" t="s">
        <v>1299</v>
      </c>
      <c r="D20" s="12" t="s">
        <v>34</v>
      </c>
      <c r="E20" s="87">
        <v>220</v>
      </c>
      <c r="F20" s="12" t="s">
        <v>1302</v>
      </c>
    </row>
    <row r="21" spans="1:6" ht="15.75" thickTop="1" x14ac:dyDescent="0.25">
      <c r="A21" s="65" t="s">
        <v>1303</v>
      </c>
      <c r="B21" s="65" t="s">
        <v>5</v>
      </c>
      <c r="C21" s="65" t="s">
        <v>260</v>
      </c>
      <c r="D21" s="65" t="s">
        <v>34</v>
      </c>
      <c r="E21" s="66">
        <v>176</v>
      </c>
      <c r="F21" s="65" t="s">
        <v>1308</v>
      </c>
    </row>
    <row r="22" spans="1:6" x14ac:dyDescent="0.25">
      <c r="A22" s="11" t="s">
        <v>1303</v>
      </c>
      <c r="B22" s="11" t="s">
        <v>5</v>
      </c>
      <c r="C22" s="11" t="s">
        <v>1304</v>
      </c>
      <c r="D22" s="11" t="s">
        <v>34</v>
      </c>
      <c r="E22" s="86">
        <v>176</v>
      </c>
      <c r="F22" s="11" t="s">
        <v>1308</v>
      </c>
    </row>
    <row r="23" spans="1:6" x14ac:dyDescent="0.25">
      <c r="A23" s="4" t="s">
        <v>1303</v>
      </c>
      <c r="B23" s="4" t="s">
        <v>5</v>
      </c>
      <c r="C23" s="4" t="s">
        <v>1305</v>
      </c>
      <c r="D23" s="4" t="s">
        <v>34</v>
      </c>
      <c r="E23" s="5">
        <v>176</v>
      </c>
      <c r="F23" s="4" t="s">
        <v>1308</v>
      </c>
    </row>
    <row r="24" spans="1:6" x14ac:dyDescent="0.25">
      <c r="A24" s="11" t="s">
        <v>1303</v>
      </c>
      <c r="B24" s="11" t="s">
        <v>5</v>
      </c>
      <c r="C24" s="11" t="s">
        <v>1306</v>
      </c>
      <c r="D24" s="11" t="s">
        <v>34</v>
      </c>
      <c r="E24" s="86">
        <v>176</v>
      </c>
      <c r="F24" s="11" t="s">
        <v>1308</v>
      </c>
    </row>
    <row r="25" spans="1:6" x14ac:dyDescent="0.25">
      <c r="A25" s="4" t="s">
        <v>1303</v>
      </c>
      <c r="B25" s="4" t="s">
        <v>5</v>
      </c>
      <c r="C25" s="4" t="s">
        <v>1307</v>
      </c>
      <c r="D25" s="4" t="s">
        <v>7</v>
      </c>
      <c r="E25" s="5">
        <v>231.00000000000003</v>
      </c>
      <c r="F25" s="4" t="s">
        <v>1309</v>
      </c>
    </row>
    <row r="26" spans="1:6" x14ac:dyDescent="0.25">
      <c r="A26" s="11" t="s">
        <v>1303</v>
      </c>
      <c r="B26" s="11" t="s">
        <v>5</v>
      </c>
      <c r="C26" s="11" t="s">
        <v>404</v>
      </c>
      <c r="D26" s="11" t="s">
        <v>7</v>
      </c>
      <c r="E26" s="86">
        <v>231.00000000000003</v>
      </c>
      <c r="F26" s="11" t="s">
        <v>1309</v>
      </c>
    </row>
    <row r="27" spans="1:6" x14ac:dyDescent="0.25">
      <c r="A27" s="4" t="s">
        <v>1303</v>
      </c>
      <c r="B27" s="4" t="s">
        <v>5</v>
      </c>
      <c r="C27" s="4" t="s">
        <v>260</v>
      </c>
      <c r="D27" s="4" t="s">
        <v>18</v>
      </c>
      <c r="E27" s="5">
        <v>275</v>
      </c>
      <c r="F27" s="4" t="s">
        <v>1310</v>
      </c>
    </row>
    <row r="28" spans="1:6" x14ac:dyDescent="0.25">
      <c r="A28" s="11" t="s">
        <v>1303</v>
      </c>
      <c r="B28" s="11" t="s">
        <v>5</v>
      </c>
      <c r="C28" s="11" t="s">
        <v>1304</v>
      </c>
      <c r="D28" s="11" t="s">
        <v>18</v>
      </c>
      <c r="E28" s="86">
        <v>275</v>
      </c>
      <c r="F28" s="11" t="s">
        <v>1310</v>
      </c>
    </row>
    <row r="29" spans="1:6" x14ac:dyDescent="0.25">
      <c r="A29" s="4" t="s">
        <v>1303</v>
      </c>
      <c r="B29" s="4" t="s">
        <v>5</v>
      </c>
      <c r="C29" s="4" t="s">
        <v>1305</v>
      </c>
      <c r="D29" s="4" t="s">
        <v>18</v>
      </c>
      <c r="E29" s="5">
        <v>275</v>
      </c>
      <c r="F29" s="4" t="s">
        <v>1310</v>
      </c>
    </row>
    <row r="30" spans="1:6" x14ac:dyDescent="0.25">
      <c r="A30" s="11" t="s">
        <v>1303</v>
      </c>
      <c r="B30" s="11" t="s">
        <v>5</v>
      </c>
      <c r="C30" s="11" t="s">
        <v>1306</v>
      </c>
      <c r="D30" s="11" t="s">
        <v>18</v>
      </c>
      <c r="E30" s="86">
        <v>275</v>
      </c>
      <c r="F30" s="11" t="s">
        <v>1310</v>
      </c>
    </row>
    <row r="31" spans="1:6" x14ac:dyDescent="0.25">
      <c r="A31" s="4" t="s">
        <v>1303</v>
      </c>
      <c r="B31" s="4" t="s">
        <v>5</v>
      </c>
      <c r="C31" s="4" t="s">
        <v>1307</v>
      </c>
      <c r="D31" s="4" t="s">
        <v>18</v>
      </c>
      <c r="E31" s="5">
        <v>275</v>
      </c>
      <c r="F31" s="4" t="s">
        <v>1310</v>
      </c>
    </row>
    <row r="32" spans="1:6" ht="15.75" thickBot="1" x14ac:dyDescent="0.3">
      <c r="A32" s="12" t="s">
        <v>1303</v>
      </c>
      <c r="B32" s="12" t="s">
        <v>5</v>
      </c>
      <c r="C32" s="12" t="s">
        <v>404</v>
      </c>
      <c r="D32" s="12" t="s">
        <v>18</v>
      </c>
      <c r="E32" s="87">
        <v>275</v>
      </c>
      <c r="F32" s="12" t="s">
        <v>1310</v>
      </c>
    </row>
    <row r="33" spans="1:6" ht="15.75" thickTop="1" x14ac:dyDescent="0.25">
      <c r="A33" s="65" t="s">
        <v>1289</v>
      </c>
      <c r="B33" s="65" t="s">
        <v>199</v>
      </c>
      <c r="C33" s="65" t="s">
        <v>135</v>
      </c>
      <c r="D33" s="65" t="s">
        <v>18</v>
      </c>
      <c r="E33" s="66">
        <v>440</v>
      </c>
      <c r="F33" s="65"/>
    </row>
    <row r="34" spans="1:6" x14ac:dyDescent="0.25">
      <c r="A34" s="11" t="s">
        <v>1289</v>
      </c>
      <c r="B34" s="11" t="s">
        <v>199</v>
      </c>
      <c r="C34" s="11" t="s">
        <v>135</v>
      </c>
      <c r="D34" s="11" t="s">
        <v>42</v>
      </c>
      <c r="E34" s="86">
        <v>330</v>
      </c>
      <c r="F34" s="11"/>
    </row>
    <row r="35" spans="1:6" x14ac:dyDescent="0.25">
      <c r="A35" s="4" t="s">
        <v>1289</v>
      </c>
      <c r="B35" s="4" t="s">
        <v>199</v>
      </c>
      <c r="C35" s="4" t="s">
        <v>135</v>
      </c>
      <c r="D35" s="4" t="s">
        <v>7</v>
      </c>
      <c r="E35" s="5">
        <v>242</v>
      </c>
      <c r="F35" s="4"/>
    </row>
    <row r="36" spans="1:6" x14ac:dyDescent="0.25">
      <c r="A36" s="11" t="s">
        <v>1289</v>
      </c>
      <c r="B36" s="11" t="s">
        <v>199</v>
      </c>
      <c r="C36" s="11" t="s">
        <v>135</v>
      </c>
      <c r="D36" s="11" t="s">
        <v>9</v>
      </c>
      <c r="E36" s="86">
        <v>198</v>
      </c>
      <c r="F36" s="11"/>
    </row>
    <row r="37" spans="1:6" x14ac:dyDescent="0.25">
      <c r="A37" s="4" t="s">
        <v>1289</v>
      </c>
      <c r="B37" s="4" t="s">
        <v>199</v>
      </c>
      <c r="C37" s="4" t="s">
        <v>135</v>
      </c>
      <c r="D37" s="4" t="s">
        <v>10</v>
      </c>
      <c r="E37" s="5">
        <v>165</v>
      </c>
      <c r="F37" s="4"/>
    </row>
    <row r="38" spans="1:6" ht="15.75" thickBot="1" x14ac:dyDescent="0.3">
      <c r="A38" s="12" t="s">
        <v>1289</v>
      </c>
      <c r="B38" s="12" t="s">
        <v>199</v>
      </c>
      <c r="C38" s="12" t="s">
        <v>135</v>
      </c>
      <c r="D38" s="12" t="s">
        <v>12</v>
      </c>
      <c r="E38" s="87">
        <v>121</v>
      </c>
      <c r="F38" s="12"/>
    </row>
    <row r="39" spans="1:6" ht="15.75" thickTop="1" x14ac:dyDescent="0.25">
      <c r="A39" s="65" t="s">
        <v>1311</v>
      </c>
      <c r="B39" s="65" t="s">
        <v>5</v>
      </c>
      <c r="C39" s="65" t="s">
        <v>1312</v>
      </c>
      <c r="D39" s="65" t="s">
        <v>40</v>
      </c>
      <c r="E39" s="66">
        <v>324</v>
      </c>
      <c r="F39" s="65" t="s">
        <v>1318</v>
      </c>
    </row>
    <row r="40" spans="1:6" x14ac:dyDescent="0.25">
      <c r="A40" s="11" t="s">
        <v>1311</v>
      </c>
      <c r="B40" s="11" t="s">
        <v>5</v>
      </c>
      <c r="C40" s="11" t="s">
        <v>1313</v>
      </c>
      <c r="D40" s="11" t="s">
        <v>9</v>
      </c>
      <c r="E40" s="86">
        <v>279</v>
      </c>
      <c r="F40" s="11" t="s">
        <v>1319</v>
      </c>
    </row>
    <row r="41" spans="1:6" x14ac:dyDescent="0.25">
      <c r="A41" s="4" t="s">
        <v>1311</v>
      </c>
      <c r="B41" s="4" t="s">
        <v>5</v>
      </c>
      <c r="C41" s="4" t="s">
        <v>1314</v>
      </c>
      <c r="D41" s="4" t="s">
        <v>18</v>
      </c>
      <c r="E41" s="5">
        <v>238</v>
      </c>
      <c r="F41" s="4" t="s">
        <v>1320</v>
      </c>
    </row>
    <row r="42" spans="1:6" x14ac:dyDescent="0.25">
      <c r="A42" s="11" t="s">
        <v>1311</v>
      </c>
      <c r="B42" s="11" t="s">
        <v>5</v>
      </c>
      <c r="C42" s="11" t="s">
        <v>425</v>
      </c>
      <c r="D42" s="11" t="s">
        <v>21</v>
      </c>
      <c r="E42" s="86">
        <v>210</v>
      </c>
      <c r="F42" s="11" t="s">
        <v>1321</v>
      </c>
    </row>
    <row r="43" spans="1:6" x14ac:dyDescent="0.25">
      <c r="A43" s="4" t="s">
        <v>1311</v>
      </c>
      <c r="B43" s="4" t="s">
        <v>5</v>
      </c>
      <c r="C43" s="4" t="s">
        <v>1315</v>
      </c>
      <c r="D43" s="4" t="s">
        <v>42</v>
      </c>
      <c r="E43" s="5">
        <v>184</v>
      </c>
      <c r="F43" s="4" t="s">
        <v>1322</v>
      </c>
    </row>
    <row r="44" spans="1:6" x14ac:dyDescent="0.25">
      <c r="A44" s="11" t="s">
        <v>1311</v>
      </c>
      <c r="B44" s="11" t="s">
        <v>5</v>
      </c>
      <c r="C44" s="11" t="s">
        <v>1316</v>
      </c>
      <c r="D44" s="11" t="s">
        <v>7</v>
      </c>
      <c r="E44" s="86">
        <v>176</v>
      </c>
      <c r="F44" s="11" t="s">
        <v>1323</v>
      </c>
    </row>
    <row r="45" spans="1:6" ht="15.75" thickBot="1" x14ac:dyDescent="0.3">
      <c r="A45" s="63" t="s">
        <v>1311</v>
      </c>
      <c r="B45" s="63" t="s">
        <v>5</v>
      </c>
      <c r="C45" s="63" t="s">
        <v>1317</v>
      </c>
      <c r="D45" s="63" t="s">
        <v>10</v>
      </c>
      <c r="E45" s="64">
        <v>168</v>
      </c>
      <c r="F45" s="63" t="s">
        <v>1285</v>
      </c>
    </row>
    <row r="46" spans="1:6" ht="15.75" thickTop="1" x14ac:dyDescent="0.25">
      <c r="A46" s="10" t="s">
        <v>1266</v>
      </c>
      <c r="B46" s="10" t="s">
        <v>199</v>
      </c>
      <c r="C46" s="10" t="s">
        <v>1267</v>
      </c>
      <c r="D46" s="10" t="s">
        <v>40</v>
      </c>
      <c r="E46" s="88">
        <v>240</v>
      </c>
      <c r="F46" s="10"/>
    </row>
    <row r="47" spans="1:6" x14ac:dyDescent="0.25">
      <c r="A47" s="4" t="s">
        <v>1266</v>
      </c>
      <c r="B47" s="4" t="s">
        <v>199</v>
      </c>
      <c r="C47" s="4" t="s">
        <v>1268</v>
      </c>
      <c r="D47" s="4" t="s">
        <v>18</v>
      </c>
      <c r="E47" s="5">
        <v>230</v>
      </c>
      <c r="F47" s="4"/>
    </row>
    <row r="48" spans="1:6" x14ac:dyDescent="0.25">
      <c r="A48" s="11" t="s">
        <v>1266</v>
      </c>
      <c r="B48" s="11" t="s">
        <v>199</v>
      </c>
      <c r="C48" s="11" t="s">
        <v>1268</v>
      </c>
      <c r="D48" s="11" t="s">
        <v>21</v>
      </c>
      <c r="E48" s="86">
        <v>220</v>
      </c>
      <c r="F48" s="11"/>
    </row>
    <row r="49" spans="1:6" x14ac:dyDescent="0.25">
      <c r="A49" s="4" t="s">
        <v>1266</v>
      </c>
      <c r="B49" s="4" t="s">
        <v>199</v>
      </c>
      <c r="C49" s="4" t="s">
        <v>1269</v>
      </c>
      <c r="D49" s="4" t="s">
        <v>7</v>
      </c>
      <c r="E49" s="5">
        <v>200</v>
      </c>
      <c r="F49" s="4"/>
    </row>
    <row r="50" spans="1:6" ht="15.75" thickBot="1" x14ac:dyDescent="0.3">
      <c r="A50" s="12" t="s">
        <v>1266</v>
      </c>
      <c r="B50" s="12" t="s">
        <v>199</v>
      </c>
      <c r="C50" s="12" t="s">
        <v>1270</v>
      </c>
      <c r="D50" s="12" t="s">
        <v>34</v>
      </c>
      <c r="E50" s="87">
        <v>180</v>
      </c>
      <c r="F50" s="12"/>
    </row>
    <row r="51" spans="1:6" ht="15.75" thickTop="1" x14ac:dyDescent="0.25">
      <c r="A51" s="65" t="s">
        <v>1288</v>
      </c>
      <c r="B51" s="65" t="s">
        <v>199</v>
      </c>
      <c r="C51" s="65" t="s">
        <v>1271</v>
      </c>
      <c r="D51" s="65" t="s">
        <v>18</v>
      </c>
      <c r="E51" s="66">
        <v>365</v>
      </c>
      <c r="F51" s="65" t="s">
        <v>1280</v>
      </c>
    </row>
    <row r="52" spans="1:6" x14ac:dyDescent="0.25">
      <c r="A52" s="11" t="s">
        <v>1288</v>
      </c>
      <c r="B52" s="11" t="s">
        <v>199</v>
      </c>
      <c r="C52" s="11" t="s">
        <v>1272</v>
      </c>
      <c r="D52" s="11" t="s">
        <v>7</v>
      </c>
      <c r="E52" s="86">
        <v>262</v>
      </c>
      <c r="F52" s="11" t="s">
        <v>1281</v>
      </c>
    </row>
    <row r="53" spans="1:6" x14ac:dyDescent="0.25">
      <c r="A53" s="4" t="s">
        <v>1288</v>
      </c>
      <c r="B53" s="4" t="s">
        <v>199</v>
      </c>
      <c r="C53" s="4" t="s">
        <v>1272</v>
      </c>
      <c r="D53" s="4" t="s">
        <v>7</v>
      </c>
      <c r="E53" s="5">
        <v>262</v>
      </c>
      <c r="F53" s="4" t="s">
        <v>1282</v>
      </c>
    </row>
    <row r="54" spans="1:6" x14ac:dyDescent="0.25">
      <c r="A54" s="11" t="s">
        <v>1288</v>
      </c>
      <c r="B54" s="11" t="s">
        <v>1273</v>
      </c>
      <c r="C54" s="11" t="s">
        <v>1274</v>
      </c>
      <c r="D54" s="11" t="s">
        <v>9</v>
      </c>
      <c r="E54" s="86">
        <v>248</v>
      </c>
      <c r="F54" s="11" t="s">
        <v>1283</v>
      </c>
    </row>
    <row r="55" spans="1:6" x14ac:dyDescent="0.25">
      <c r="A55" s="4" t="s">
        <v>1288</v>
      </c>
      <c r="B55" s="4" t="s">
        <v>199</v>
      </c>
      <c r="C55" s="4" t="s">
        <v>1274</v>
      </c>
      <c r="D55" s="4" t="s">
        <v>9</v>
      </c>
      <c r="E55" s="5">
        <v>248</v>
      </c>
      <c r="F55" s="4" t="s">
        <v>1283</v>
      </c>
    </row>
    <row r="56" spans="1:6" x14ac:dyDescent="0.25">
      <c r="A56" s="11" t="s">
        <v>1288</v>
      </c>
      <c r="B56" s="11" t="s">
        <v>199</v>
      </c>
      <c r="C56" s="11" t="s">
        <v>1275</v>
      </c>
      <c r="D56" s="11" t="s">
        <v>10</v>
      </c>
      <c r="E56" s="86">
        <v>226</v>
      </c>
      <c r="F56" s="11" t="s">
        <v>1284</v>
      </c>
    </row>
    <row r="57" spans="1:6" x14ac:dyDescent="0.25">
      <c r="A57" s="4" t="s">
        <v>1288</v>
      </c>
      <c r="B57" s="4" t="s">
        <v>199</v>
      </c>
      <c r="C57" s="4" t="s">
        <v>1276</v>
      </c>
      <c r="D57" s="4" t="s">
        <v>25</v>
      </c>
      <c r="E57" s="5">
        <v>185</v>
      </c>
      <c r="F57" s="4" t="s">
        <v>1285</v>
      </c>
    </row>
    <row r="58" spans="1:6" x14ac:dyDescent="0.25">
      <c r="A58" s="11" t="s">
        <v>1288</v>
      </c>
      <c r="B58" s="11" t="s">
        <v>199</v>
      </c>
      <c r="C58" s="11" t="s">
        <v>1277</v>
      </c>
      <c r="D58" s="11" t="s">
        <v>13</v>
      </c>
      <c r="E58" s="86">
        <v>150</v>
      </c>
      <c r="F58" s="11" t="s">
        <v>1286</v>
      </c>
    </row>
    <row r="59" spans="1:6" x14ac:dyDescent="0.25">
      <c r="A59" s="4" t="s">
        <v>1288</v>
      </c>
      <c r="B59" s="4" t="s">
        <v>199</v>
      </c>
      <c r="C59" s="4" t="s">
        <v>1067</v>
      </c>
      <c r="D59" s="4" t="s">
        <v>34</v>
      </c>
      <c r="E59" s="5">
        <v>147</v>
      </c>
      <c r="F59" s="4" t="s">
        <v>1287</v>
      </c>
    </row>
    <row r="60" spans="1:6" x14ac:dyDescent="0.25">
      <c r="A60" s="11" t="s">
        <v>1288</v>
      </c>
      <c r="B60" s="11" t="s">
        <v>199</v>
      </c>
      <c r="C60" s="11" t="s">
        <v>1278</v>
      </c>
      <c r="D60" s="11" t="s">
        <v>43</v>
      </c>
      <c r="E60" s="86">
        <v>139</v>
      </c>
      <c r="F60" s="11" t="s">
        <v>1278</v>
      </c>
    </row>
    <row r="61" spans="1:6" ht="15.75" thickBot="1" x14ac:dyDescent="0.3">
      <c r="A61" s="63" t="s">
        <v>1288</v>
      </c>
      <c r="B61" s="63" t="s">
        <v>199</v>
      </c>
      <c r="C61" s="63" t="s">
        <v>1279</v>
      </c>
      <c r="D61" s="63" t="s">
        <v>12</v>
      </c>
      <c r="E61" s="64">
        <v>118</v>
      </c>
      <c r="F61" s="63" t="s">
        <v>1279</v>
      </c>
    </row>
    <row r="62" spans="1:6" ht="15.75" thickTop="1" x14ac:dyDescent="0.25">
      <c r="A62" s="10" t="s">
        <v>1290</v>
      </c>
      <c r="B62" s="10" t="s">
        <v>1291</v>
      </c>
      <c r="C62" s="10" t="s">
        <v>1292</v>
      </c>
      <c r="D62" s="10" t="s">
        <v>18</v>
      </c>
      <c r="E62" s="88">
        <v>446.6</v>
      </c>
      <c r="F62" s="10"/>
    </row>
    <row r="63" spans="1:6" x14ac:dyDescent="0.25">
      <c r="A63" s="4" t="s">
        <v>1290</v>
      </c>
      <c r="B63" s="4" t="s">
        <v>1291</v>
      </c>
      <c r="C63" s="4" t="s">
        <v>1293</v>
      </c>
      <c r="D63" s="4" t="s">
        <v>42</v>
      </c>
      <c r="E63" s="5">
        <v>336.6</v>
      </c>
      <c r="F63" s="4"/>
    </row>
    <row r="64" spans="1:6" x14ac:dyDescent="0.25">
      <c r="A64" s="11" t="s">
        <v>1290</v>
      </c>
      <c r="B64" s="11" t="s">
        <v>1291</v>
      </c>
      <c r="C64" s="11" t="s">
        <v>1293</v>
      </c>
      <c r="D64" s="11" t="s">
        <v>21</v>
      </c>
      <c r="E64" s="86">
        <v>324.5</v>
      </c>
      <c r="F64" s="11"/>
    </row>
    <row r="65" spans="1:6" x14ac:dyDescent="0.25">
      <c r="A65" s="4" t="s">
        <v>1290</v>
      </c>
      <c r="B65" s="4" t="s">
        <v>1291</v>
      </c>
      <c r="C65" s="4" t="s">
        <v>1293</v>
      </c>
      <c r="D65" s="4" t="s">
        <v>9</v>
      </c>
      <c r="E65" s="5">
        <v>313.5</v>
      </c>
      <c r="F65" s="4"/>
    </row>
    <row r="66" spans="1:6" x14ac:dyDescent="0.25">
      <c r="A66" s="11" t="s">
        <v>1290</v>
      </c>
      <c r="B66" s="11" t="s">
        <v>1291</v>
      </c>
      <c r="C66" s="11" t="s">
        <v>1294</v>
      </c>
      <c r="D66" s="11" t="s">
        <v>10</v>
      </c>
      <c r="E66" s="86">
        <v>282.70000000000005</v>
      </c>
      <c r="F66" s="11"/>
    </row>
    <row r="67" spans="1:6" x14ac:dyDescent="0.25">
      <c r="A67" s="4" t="s">
        <v>1290</v>
      </c>
      <c r="B67" s="4" t="s">
        <v>1291</v>
      </c>
      <c r="C67" s="4" t="s">
        <v>1295</v>
      </c>
      <c r="D67" s="4" t="s">
        <v>13</v>
      </c>
      <c r="E67" s="5">
        <v>222.20000000000002</v>
      </c>
      <c r="F67" s="4" t="s">
        <v>1297</v>
      </c>
    </row>
    <row r="68" spans="1:6" ht="15.75" thickBot="1" x14ac:dyDescent="0.3">
      <c r="A68" s="12" t="s">
        <v>1290</v>
      </c>
      <c r="B68" s="12" t="s">
        <v>1291</v>
      </c>
      <c r="C68" s="12" t="s">
        <v>1296</v>
      </c>
      <c r="D68" s="12" t="s">
        <v>12</v>
      </c>
      <c r="E68" s="87">
        <v>181.50000000000003</v>
      </c>
      <c r="F68" s="12"/>
    </row>
    <row r="69" spans="1:6" ht="15.75" thickTop="1" x14ac:dyDescent="0.25">
      <c r="A69" s="65" t="s">
        <v>1324</v>
      </c>
      <c r="B69" s="65" t="s">
        <v>199</v>
      </c>
      <c r="C69" s="65" t="s">
        <v>135</v>
      </c>
      <c r="D69" s="65" t="s">
        <v>21</v>
      </c>
      <c r="E69" s="66">
        <v>280</v>
      </c>
      <c r="F69" s="65"/>
    </row>
    <row r="70" spans="1:6" x14ac:dyDescent="0.25">
      <c r="A70" s="11" t="s">
        <v>1324</v>
      </c>
      <c r="B70" s="11" t="s">
        <v>199</v>
      </c>
      <c r="C70" s="11" t="s">
        <v>135</v>
      </c>
      <c r="D70" s="11" t="s">
        <v>9</v>
      </c>
      <c r="E70" s="86">
        <v>200</v>
      </c>
      <c r="F70" s="11"/>
    </row>
    <row r="71" spans="1:6" ht="15.75" thickBot="1" x14ac:dyDescent="0.3">
      <c r="A71" s="63" t="s">
        <v>1324</v>
      </c>
      <c r="B71" s="63" t="s">
        <v>199</v>
      </c>
      <c r="C71" s="63" t="s">
        <v>135</v>
      </c>
      <c r="D71" s="63" t="s">
        <v>7</v>
      </c>
      <c r="E71" s="64">
        <v>150</v>
      </c>
      <c r="F71" s="63"/>
    </row>
    <row r="72" spans="1:6" ht="15.75" thickTop="1" x14ac:dyDescent="0.25"/>
  </sheetData>
  <autoFilter ref="A2:F2" xr:uid="{2DF8A3B5-8043-4D2B-A416-D258E070D52A}">
    <sortState xmlns:xlrd2="http://schemas.microsoft.com/office/spreadsheetml/2017/richdata2" ref="A3:F71">
      <sortCondition ref="A2"/>
    </sortState>
  </autoFilter>
  <mergeCells count="1">
    <mergeCell ref="B1:F1"/>
  </mergeCells>
  <dataValidations count="1">
    <dataValidation type="list" allowBlank="1" showInputMessage="1" showErrorMessage="1" prompt="Please select from the dropdown list." sqref="D3:D71" xr:uid="{8292630B-0910-453C-BA7B-6B2CAFA00555}">
      <formula1>"Partner, Director, Senior Manager, Associate Director, Principal, Associate, Senior, Scientist, Specialist, Technician, Draftsperson, Graduate"</formula1>
    </dataValidation>
  </dataValidations>
  <hyperlinks>
    <hyperlink ref="A1" location="Summary!A1" display="Link to SUMMARY Worksheet" xr:uid="{A849A318-617E-4753-B3F6-2562C85E328B}"/>
  </hyperlinks>
  <pageMargins left="0.7" right="0.7" top="0.75" bottom="0.75" header="0.3" footer="0.3"/>
  <headerFooter>
    <oddHeader>&amp;C&amp;"Calibri"&amp;12&amp;KFF0000 OFFICIAL&amp;1#_x000D_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0F18-189A-40B1-A29A-2C705FB0C6F8}">
  <sheetPr>
    <tabColor theme="9" tint="-0.249977111117893"/>
  </sheetPr>
  <dimension ref="A1:M30"/>
  <sheetViews>
    <sheetView showGridLines="0" workbookViewId="0">
      <selection activeCell="A2" sqref="A2"/>
    </sheetView>
  </sheetViews>
  <sheetFormatPr defaultRowHeight="15" x14ac:dyDescent="0.25"/>
  <cols>
    <col min="1" max="1" width="58.5703125" customWidth="1"/>
    <col min="2" max="13" width="14.28515625" customWidth="1"/>
    <col min="14" max="14" width="11.28515625" bestFit="1" customWidth="1"/>
  </cols>
  <sheetData>
    <row r="1" spans="1:13" ht="25.5" x14ac:dyDescent="0.5">
      <c r="A1" s="39" t="s">
        <v>195</v>
      </c>
      <c r="B1" s="178" t="s">
        <v>1378</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839</v>
      </c>
      <c r="B4" s="90"/>
      <c r="C4" s="91">
        <v>339.625</v>
      </c>
      <c r="D4" s="91">
        <v>370.97500000000002</v>
      </c>
      <c r="E4" s="91">
        <v>161.97499999999999</v>
      </c>
      <c r="F4" s="91">
        <v>156.75</v>
      </c>
      <c r="G4" s="91">
        <v>470.25</v>
      </c>
      <c r="H4" s="91">
        <v>266.47500000000002</v>
      </c>
      <c r="I4" s="91"/>
      <c r="J4" s="91">
        <v>219.45</v>
      </c>
      <c r="K4" s="91"/>
      <c r="L4" s="91">
        <v>256.02499999999998</v>
      </c>
      <c r="M4" s="91">
        <v>203.77500000000001</v>
      </c>
    </row>
    <row r="5" spans="1:13" ht="16.5" x14ac:dyDescent="0.3">
      <c r="A5" s="84" t="s">
        <v>467</v>
      </c>
      <c r="B5" s="92"/>
      <c r="C5" s="93">
        <v>330</v>
      </c>
      <c r="D5" s="93">
        <v>380</v>
      </c>
      <c r="E5" s="93"/>
      <c r="F5" s="93">
        <v>120</v>
      </c>
      <c r="G5" s="93"/>
      <c r="H5" s="93">
        <v>280</v>
      </c>
      <c r="I5" s="93"/>
      <c r="J5" s="93">
        <v>225</v>
      </c>
      <c r="K5" s="93"/>
      <c r="L5" s="93"/>
      <c r="M5" s="93"/>
    </row>
    <row r="6" spans="1:13" ht="16.5" x14ac:dyDescent="0.3">
      <c r="A6" s="70" t="s">
        <v>44</v>
      </c>
      <c r="B6" s="92">
        <v>340</v>
      </c>
      <c r="C6" s="93">
        <v>375</v>
      </c>
      <c r="D6" s="93">
        <v>420</v>
      </c>
      <c r="E6" s="93">
        <v>200</v>
      </c>
      <c r="F6" s="93">
        <v>180</v>
      </c>
      <c r="G6" s="93">
        <v>420</v>
      </c>
      <c r="H6" s="93">
        <v>340</v>
      </c>
      <c r="I6" s="93">
        <v>290</v>
      </c>
      <c r="J6" s="93">
        <v>290</v>
      </c>
      <c r="K6" s="93">
        <v>375</v>
      </c>
      <c r="L6" s="93">
        <v>230</v>
      </c>
      <c r="M6" s="93">
        <v>250</v>
      </c>
    </row>
    <row r="7" spans="1:13" ht="16.5" x14ac:dyDescent="0.3">
      <c r="A7" s="84" t="s">
        <v>61</v>
      </c>
      <c r="B7" s="92">
        <v>341</v>
      </c>
      <c r="C7" s="93"/>
      <c r="D7" s="93">
        <v>407</v>
      </c>
      <c r="E7" s="93"/>
      <c r="F7" s="93">
        <v>187</v>
      </c>
      <c r="G7" s="93"/>
      <c r="H7" s="93">
        <v>385</v>
      </c>
      <c r="I7" s="93"/>
      <c r="J7" s="93">
        <v>264</v>
      </c>
      <c r="K7" s="93"/>
      <c r="L7" s="93">
        <v>308</v>
      </c>
      <c r="M7" s="93">
        <v>231</v>
      </c>
    </row>
    <row r="8" spans="1:13" ht="16.5" x14ac:dyDescent="0.3">
      <c r="A8" s="70" t="s">
        <v>223</v>
      </c>
      <c r="B8" s="92"/>
      <c r="C8" s="93">
        <v>429</v>
      </c>
      <c r="D8" s="93">
        <v>511.5</v>
      </c>
      <c r="E8" s="93">
        <v>225.5</v>
      </c>
      <c r="F8" s="93">
        <v>225.5</v>
      </c>
      <c r="G8" s="93"/>
      <c r="H8" s="93"/>
      <c r="I8" s="93"/>
      <c r="J8" s="93">
        <v>357.5</v>
      </c>
      <c r="K8" s="93"/>
      <c r="L8" s="93"/>
      <c r="M8" s="93">
        <v>341</v>
      </c>
    </row>
    <row r="9" spans="1:13" ht="16.5" x14ac:dyDescent="0.3">
      <c r="A9" s="84" t="s">
        <v>73</v>
      </c>
      <c r="B9" s="92">
        <v>363</v>
      </c>
      <c r="C9" s="93">
        <v>412.5</v>
      </c>
      <c r="D9" s="93">
        <v>467.5</v>
      </c>
      <c r="E9" s="93">
        <v>198</v>
      </c>
      <c r="F9" s="93"/>
      <c r="G9" s="93">
        <v>522.5</v>
      </c>
      <c r="H9" s="93">
        <v>374</v>
      </c>
      <c r="I9" s="93">
        <v>209</v>
      </c>
      <c r="J9" s="93">
        <v>253</v>
      </c>
      <c r="K9" s="93">
        <v>275</v>
      </c>
      <c r="L9" s="93">
        <v>242</v>
      </c>
      <c r="M9" s="93">
        <v>209</v>
      </c>
    </row>
    <row r="10" spans="1:13" ht="16.5" x14ac:dyDescent="0.3">
      <c r="A10" s="70" t="s">
        <v>1341</v>
      </c>
      <c r="B10" s="92"/>
      <c r="C10" s="93"/>
      <c r="D10" s="93">
        <v>275</v>
      </c>
      <c r="E10" s="93"/>
      <c r="F10" s="93">
        <v>176</v>
      </c>
      <c r="G10" s="93"/>
      <c r="H10" s="93">
        <v>253</v>
      </c>
      <c r="I10" s="93"/>
      <c r="J10" s="93"/>
      <c r="K10" s="93"/>
      <c r="L10" s="93">
        <v>220</v>
      </c>
      <c r="M10" s="93"/>
    </row>
    <row r="11" spans="1:13" ht="16.5" x14ac:dyDescent="0.3">
      <c r="A11" s="84" t="s">
        <v>1303</v>
      </c>
      <c r="B11" s="92"/>
      <c r="C11" s="93"/>
      <c r="D11" s="93"/>
      <c r="E11" s="93"/>
      <c r="F11" s="93"/>
      <c r="G11" s="93"/>
      <c r="H11" s="93"/>
      <c r="I11" s="93"/>
      <c r="J11" s="93"/>
      <c r="K11" s="93">
        <v>260</v>
      </c>
      <c r="L11" s="93"/>
      <c r="M11" s="93">
        <v>165</v>
      </c>
    </row>
    <row r="12" spans="1:13" ht="16.5" x14ac:dyDescent="0.3">
      <c r="A12" s="70" t="s">
        <v>62</v>
      </c>
      <c r="B12" s="92">
        <v>304.70000000000005</v>
      </c>
      <c r="C12" s="93"/>
      <c r="D12" s="93">
        <v>403.70000000000005</v>
      </c>
      <c r="E12" s="93"/>
      <c r="F12" s="93">
        <v>193.60000000000002</v>
      </c>
      <c r="G12" s="93"/>
      <c r="H12" s="93">
        <v>339.90000000000003</v>
      </c>
      <c r="I12" s="93"/>
      <c r="J12" s="93">
        <v>261.8</v>
      </c>
      <c r="K12" s="93"/>
      <c r="L12" s="93"/>
      <c r="M12" s="93">
        <v>227.70000000000002</v>
      </c>
    </row>
    <row r="13" spans="1:13" ht="16.5" x14ac:dyDescent="0.3">
      <c r="A13" s="84" t="s">
        <v>278</v>
      </c>
      <c r="B13" s="92">
        <v>258.5</v>
      </c>
      <c r="C13" s="93">
        <v>308</v>
      </c>
      <c r="D13" s="93">
        <v>396.00000000000006</v>
      </c>
      <c r="E13" s="93">
        <v>220.00000000000003</v>
      </c>
      <c r="F13" s="93">
        <v>187.00000000000003</v>
      </c>
      <c r="G13" s="93">
        <v>462.00000000000006</v>
      </c>
      <c r="H13" s="93">
        <v>275</v>
      </c>
      <c r="I13" s="93">
        <v>236.50000000000003</v>
      </c>
      <c r="J13" s="93">
        <v>236.50000000000003</v>
      </c>
      <c r="K13" s="93">
        <v>352</v>
      </c>
      <c r="L13" s="93">
        <v>275</v>
      </c>
      <c r="M13" s="93">
        <v>253.00000000000003</v>
      </c>
    </row>
    <row r="14" spans="1:13" ht="16.5" x14ac:dyDescent="0.3">
      <c r="A14" s="70" t="s">
        <v>1351</v>
      </c>
      <c r="B14" s="92">
        <v>236.5</v>
      </c>
      <c r="C14" s="93">
        <v>258</v>
      </c>
      <c r="D14" s="93">
        <v>291.5</v>
      </c>
      <c r="E14" s="93">
        <v>170.5</v>
      </c>
      <c r="F14" s="93">
        <v>143</v>
      </c>
      <c r="G14" s="93"/>
      <c r="H14" s="93">
        <v>247.5</v>
      </c>
      <c r="I14" s="93"/>
      <c r="J14" s="93">
        <v>203.5</v>
      </c>
      <c r="K14" s="93"/>
      <c r="L14" s="93"/>
      <c r="M14" s="93">
        <v>181.5</v>
      </c>
    </row>
    <row r="15" spans="1:13" ht="16.5" x14ac:dyDescent="0.3">
      <c r="A15" s="84" t="s">
        <v>285</v>
      </c>
      <c r="B15" s="92"/>
      <c r="C15" s="93"/>
      <c r="D15" s="93">
        <v>330</v>
      </c>
      <c r="E15" s="93"/>
      <c r="F15" s="93"/>
      <c r="G15" s="93"/>
      <c r="H15" s="93"/>
      <c r="I15" s="93"/>
      <c r="J15" s="93"/>
      <c r="K15" s="93">
        <v>286</v>
      </c>
      <c r="L15" s="93"/>
      <c r="M15" s="93">
        <v>192.5</v>
      </c>
    </row>
    <row r="16" spans="1:13" ht="16.5" x14ac:dyDescent="0.3">
      <c r="A16" s="70" t="s">
        <v>1229</v>
      </c>
      <c r="B16" s="92"/>
      <c r="C16" s="93">
        <v>260</v>
      </c>
      <c r="D16" s="93">
        <v>300</v>
      </c>
      <c r="E16" s="93"/>
      <c r="F16" s="93"/>
      <c r="G16" s="93"/>
      <c r="H16" s="93"/>
      <c r="I16" s="93"/>
      <c r="J16" s="93">
        <v>200</v>
      </c>
      <c r="K16" s="93"/>
      <c r="L16" s="93">
        <v>150</v>
      </c>
      <c r="M16" s="93"/>
    </row>
    <row r="17" spans="1:13" ht="16.5" x14ac:dyDescent="0.3">
      <c r="A17" s="84" t="s">
        <v>313</v>
      </c>
      <c r="B17" s="92"/>
      <c r="C17" s="93"/>
      <c r="D17" s="93"/>
      <c r="E17" s="93">
        <v>168.3</v>
      </c>
      <c r="F17" s="93">
        <v>184.8</v>
      </c>
      <c r="G17" s="93"/>
      <c r="H17" s="93">
        <v>289.3</v>
      </c>
      <c r="I17" s="93">
        <v>207.9</v>
      </c>
      <c r="J17" s="93">
        <v>231</v>
      </c>
      <c r="K17" s="93">
        <v>289.3</v>
      </c>
      <c r="L17" s="93"/>
      <c r="M17" s="93">
        <v>196.9</v>
      </c>
    </row>
    <row r="18" spans="1:13" ht="16.5" x14ac:dyDescent="0.3">
      <c r="A18" s="70" t="s">
        <v>427</v>
      </c>
      <c r="B18" s="92"/>
      <c r="C18" s="93"/>
      <c r="D18" s="93"/>
      <c r="E18" s="93"/>
      <c r="F18" s="93">
        <v>140</v>
      </c>
      <c r="G18" s="93"/>
      <c r="H18" s="93">
        <v>285</v>
      </c>
      <c r="I18" s="93"/>
      <c r="J18" s="93"/>
      <c r="K18" s="93"/>
      <c r="L18" s="93"/>
      <c r="M18" s="93"/>
    </row>
    <row r="19" spans="1:13" ht="16.5" x14ac:dyDescent="0.3">
      <c r="A19" s="84" t="s">
        <v>68</v>
      </c>
      <c r="B19" s="92">
        <v>286</v>
      </c>
      <c r="C19" s="93">
        <v>341</v>
      </c>
      <c r="D19" s="93">
        <v>396</v>
      </c>
      <c r="E19" s="93">
        <v>165</v>
      </c>
      <c r="F19" s="93">
        <v>132</v>
      </c>
      <c r="G19" s="93"/>
      <c r="H19" s="93">
        <v>319</v>
      </c>
      <c r="I19" s="93"/>
      <c r="J19" s="93">
        <v>242</v>
      </c>
      <c r="K19" s="93">
        <v>374</v>
      </c>
      <c r="L19" s="93">
        <v>264</v>
      </c>
      <c r="M19" s="93">
        <v>209</v>
      </c>
    </row>
    <row r="20" spans="1:13" ht="16.5" x14ac:dyDescent="0.3">
      <c r="A20" s="70" t="s">
        <v>1371</v>
      </c>
      <c r="B20" s="92"/>
      <c r="C20" s="93"/>
      <c r="D20" s="93"/>
      <c r="E20" s="93"/>
      <c r="F20" s="93"/>
      <c r="G20" s="93"/>
      <c r="H20" s="93">
        <v>303.1875</v>
      </c>
      <c r="I20" s="93"/>
      <c r="J20" s="93">
        <v>274.3125</v>
      </c>
      <c r="K20" s="93"/>
      <c r="L20" s="93">
        <v>173.25</v>
      </c>
      <c r="M20" s="93"/>
    </row>
    <row r="21" spans="1:13" ht="17.25" thickBot="1" x14ac:dyDescent="0.35">
      <c r="A21" s="89" t="s">
        <v>257</v>
      </c>
      <c r="B21" s="94">
        <v>245</v>
      </c>
      <c r="C21" s="95">
        <v>305</v>
      </c>
      <c r="D21" s="95">
        <v>430</v>
      </c>
      <c r="E21" s="95">
        <v>145</v>
      </c>
      <c r="F21" s="95">
        <v>145</v>
      </c>
      <c r="G21" s="95"/>
      <c r="H21" s="95"/>
      <c r="I21" s="95">
        <v>175</v>
      </c>
      <c r="J21" s="95">
        <v>215</v>
      </c>
      <c r="K21" s="95">
        <v>345</v>
      </c>
      <c r="L21" s="95">
        <v>215</v>
      </c>
      <c r="M21" s="95">
        <v>185</v>
      </c>
    </row>
    <row r="22" spans="1:13" ht="15.75" thickTop="1" x14ac:dyDescent="0.25"/>
    <row r="23" spans="1:13" x14ac:dyDescent="0.25">
      <c r="A23" s="61" t="s">
        <v>187</v>
      </c>
      <c r="B23" s="54">
        <f>AVERAGE(B4:B21)</f>
        <v>296.83749999999998</v>
      </c>
      <c r="C23" s="54">
        <f t="shared" ref="C23:M23" si="0">AVERAGE(C4:C21)</f>
        <v>335.8125</v>
      </c>
      <c r="D23" s="54">
        <f t="shared" si="0"/>
        <v>384.22678571428571</v>
      </c>
      <c r="E23" s="54">
        <f t="shared" si="0"/>
        <v>183.80833333333331</v>
      </c>
      <c r="F23" s="54">
        <f t="shared" si="0"/>
        <v>166.97307692307689</v>
      </c>
      <c r="G23" s="54">
        <f t="shared" si="0"/>
        <v>468.6875</v>
      </c>
      <c r="H23" s="54">
        <f t="shared" si="0"/>
        <v>304.41250000000002</v>
      </c>
      <c r="I23" s="54">
        <f t="shared" si="0"/>
        <v>223.68</v>
      </c>
      <c r="J23" s="54">
        <f t="shared" si="0"/>
        <v>248.07589285714286</v>
      </c>
      <c r="K23" s="54">
        <f t="shared" si="0"/>
        <v>319.53750000000002</v>
      </c>
      <c r="L23" s="54">
        <f t="shared" si="0"/>
        <v>233.32750000000001</v>
      </c>
      <c r="M23" s="54">
        <f t="shared" si="0"/>
        <v>218.87500000000003</v>
      </c>
    </row>
    <row r="24" spans="1:13" x14ac:dyDescent="0.25">
      <c r="A24" s="61" t="s">
        <v>188</v>
      </c>
      <c r="B24" s="54">
        <f>STDEV(B4:B21)</f>
        <v>48.05886085981323</v>
      </c>
      <c r="C24" s="54">
        <f t="shared" ref="C24:M24" si="1">STDEV(C4:C21)</f>
        <v>57.446631331949213</v>
      </c>
      <c r="D24" s="54">
        <f t="shared" si="1"/>
        <v>67.047497848314705</v>
      </c>
      <c r="E24" s="54">
        <f t="shared" si="1"/>
        <v>27.986067962470333</v>
      </c>
      <c r="F24" s="54">
        <f t="shared" si="1"/>
        <v>30.034290232059767</v>
      </c>
      <c r="G24" s="54">
        <f t="shared" si="1"/>
        <v>42.08492158719082</v>
      </c>
      <c r="H24" s="54">
        <f t="shared" si="1"/>
        <v>44.219833172834825</v>
      </c>
      <c r="I24" s="54">
        <f t="shared" si="1"/>
        <v>43.002755725650729</v>
      </c>
      <c r="J24" s="54">
        <f t="shared" si="1"/>
        <v>41.224114974023209</v>
      </c>
      <c r="K24" s="54">
        <f t="shared" si="1"/>
        <v>46.769615823584537</v>
      </c>
      <c r="L24" s="54">
        <f t="shared" si="1"/>
        <v>47.047423547947723</v>
      </c>
      <c r="M24" s="54">
        <f t="shared" si="1"/>
        <v>45.019623036330664</v>
      </c>
    </row>
    <row r="25" spans="1:13" x14ac:dyDescent="0.25">
      <c r="A25" s="61" t="s">
        <v>189</v>
      </c>
      <c r="B25" s="54">
        <f>SUM(B23:B24)</f>
        <v>344.89636085981323</v>
      </c>
      <c r="C25" s="54">
        <f t="shared" ref="C25:M25" si="2">SUM(C23:C24)</f>
        <v>393.25913133194922</v>
      </c>
      <c r="D25" s="54">
        <f t="shared" si="2"/>
        <v>451.27428356260043</v>
      </c>
      <c r="E25" s="54">
        <f t="shared" si="2"/>
        <v>211.79440129580365</v>
      </c>
      <c r="F25" s="54">
        <f t="shared" si="2"/>
        <v>197.00736715513665</v>
      </c>
      <c r="G25" s="54">
        <f t="shared" si="2"/>
        <v>510.77242158719082</v>
      </c>
      <c r="H25" s="54">
        <f t="shared" si="2"/>
        <v>348.63233317283482</v>
      </c>
      <c r="I25" s="54">
        <f t="shared" si="2"/>
        <v>266.68275572565074</v>
      </c>
      <c r="J25" s="54">
        <f t="shared" si="2"/>
        <v>289.30000783116606</v>
      </c>
      <c r="K25" s="54">
        <f t="shared" si="2"/>
        <v>366.30711582358458</v>
      </c>
      <c r="L25" s="54">
        <f t="shared" si="2"/>
        <v>280.37492354794773</v>
      </c>
      <c r="M25" s="54">
        <f t="shared" si="2"/>
        <v>263.8946230363307</v>
      </c>
    </row>
    <row r="27" spans="1:13" x14ac:dyDescent="0.25">
      <c r="A27" s="85" t="s">
        <v>196</v>
      </c>
    </row>
    <row r="28" spans="1:13" x14ac:dyDescent="0.25">
      <c r="A28" s="56" t="s">
        <v>194</v>
      </c>
    </row>
    <row r="29" spans="1:13" x14ac:dyDescent="0.25">
      <c r="A29" s="57" t="s">
        <v>192</v>
      </c>
      <c r="B29" s="58" t="s">
        <v>193</v>
      </c>
    </row>
    <row r="30" spans="1:13" x14ac:dyDescent="0.25">
      <c r="A30" s="59" t="s">
        <v>190</v>
      </c>
      <c r="B30" s="60" t="s">
        <v>191</v>
      </c>
    </row>
  </sheetData>
  <mergeCells count="1">
    <mergeCell ref="B1:M1"/>
  </mergeCells>
  <conditionalFormatting pivot="1" sqref="B4:M21">
    <cfRule type="cellIs" dxfId="23" priority="4" operator="greaterThan">
      <formula>B$25</formula>
    </cfRule>
  </conditionalFormatting>
  <conditionalFormatting pivot="1" sqref="B4:M21">
    <cfRule type="cellIs" dxfId="22" priority="3" operator="between">
      <formula>B$23</formula>
      <formula>B$25</formula>
    </cfRule>
  </conditionalFormatting>
  <conditionalFormatting pivot="1" sqref="B4:M21">
    <cfRule type="cellIs" dxfId="21" priority="2" operator="lessThan">
      <formula>B$23</formula>
    </cfRule>
  </conditionalFormatting>
  <conditionalFormatting pivot="1" sqref="B4:M21">
    <cfRule type="containsBlanks" dxfId="20" priority="1">
      <formula>LEN(TRIM(B4))=0</formula>
    </cfRule>
  </conditionalFormatting>
  <hyperlinks>
    <hyperlink ref="A1" location="Summary!A1" display="Link to SUMMARY Worksheet" xr:uid="{99102F29-D576-4216-A6A4-B4282C76344F}"/>
  </hyperlinks>
  <pageMargins left="0.7" right="0.7" top="0.75" bottom="0.75" header="0.3" footer="0.3"/>
  <headerFooter>
    <oddHeader>&amp;C&amp;"Calibri"&amp;12&amp;KFF0000 OFFICIAL&amp;1#_x000D_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1C51-5215-46D5-A977-AC09B8BAE0EE}">
  <sheetPr>
    <tabColor theme="2" tint="-9.9978637043366805E-2"/>
  </sheetPr>
  <dimension ref="A1:F16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1326</v>
      </c>
      <c r="C1" s="180"/>
      <c r="D1" s="180"/>
      <c r="E1" s="180"/>
      <c r="F1" s="180"/>
    </row>
    <row r="2" spans="1:6" ht="30.75" thickTop="1" x14ac:dyDescent="0.25">
      <c r="A2" s="96" t="s">
        <v>112</v>
      </c>
      <c r="B2" s="97" t="s">
        <v>0</v>
      </c>
      <c r="C2" s="96" t="s">
        <v>1</v>
      </c>
      <c r="D2" s="96" t="s">
        <v>2</v>
      </c>
      <c r="E2" s="97" t="s">
        <v>3</v>
      </c>
      <c r="F2" s="98" t="s">
        <v>4</v>
      </c>
    </row>
    <row r="3" spans="1:6" x14ac:dyDescent="0.25">
      <c r="A3" s="4" t="s">
        <v>839</v>
      </c>
      <c r="B3" s="4" t="s">
        <v>5</v>
      </c>
      <c r="C3" s="4" t="s">
        <v>840</v>
      </c>
      <c r="D3" s="4" t="s">
        <v>40</v>
      </c>
      <c r="E3" s="5">
        <v>470.25</v>
      </c>
      <c r="F3" s="4" t="s">
        <v>94</v>
      </c>
    </row>
    <row r="4" spans="1:6" x14ac:dyDescent="0.25">
      <c r="A4" s="11" t="s">
        <v>839</v>
      </c>
      <c r="B4" s="11" t="s">
        <v>5</v>
      </c>
      <c r="C4" s="11" t="s">
        <v>840</v>
      </c>
      <c r="D4" s="11" t="s">
        <v>18</v>
      </c>
      <c r="E4" s="86">
        <v>370.97500000000002</v>
      </c>
      <c r="F4" s="11" t="s">
        <v>95</v>
      </c>
    </row>
    <row r="5" spans="1:6" x14ac:dyDescent="0.25">
      <c r="A5" s="4" t="s">
        <v>839</v>
      </c>
      <c r="B5" s="4" t="s">
        <v>5</v>
      </c>
      <c r="C5" s="4" t="s">
        <v>840</v>
      </c>
      <c r="D5" s="4" t="s">
        <v>21</v>
      </c>
      <c r="E5" s="5">
        <v>339.625</v>
      </c>
      <c r="F5" s="4" t="s">
        <v>96</v>
      </c>
    </row>
    <row r="6" spans="1:6" x14ac:dyDescent="0.25">
      <c r="A6" s="11" t="s">
        <v>839</v>
      </c>
      <c r="B6" s="11" t="s">
        <v>5</v>
      </c>
      <c r="C6" s="11" t="s">
        <v>840</v>
      </c>
      <c r="D6" s="11" t="s">
        <v>42</v>
      </c>
      <c r="E6" s="86">
        <v>266.47500000000002</v>
      </c>
      <c r="F6" s="11" t="s">
        <v>97</v>
      </c>
    </row>
    <row r="7" spans="1:6" x14ac:dyDescent="0.25">
      <c r="A7" s="4" t="s">
        <v>839</v>
      </c>
      <c r="B7" s="4" t="s">
        <v>5</v>
      </c>
      <c r="C7" s="4" t="s">
        <v>840</v>
      </c>
      <c r="D7" s="4" t="s">
        <v>10</v>
      </c>
      <c r="E7" s="5">
        <v>219.45</v>
      </c>
      <c r="F7" s="4" t="s">
        <v>98</v>
      </c>
    </row>
    <row r="8" spans="1:6" ht="28.5" x14ac:dyDescent="0.25">
      <c r="A8" s="11" t="s">
        <v>839</v>
      </c>
      <c r="B8" s="11" t="s">
        <v>5</v>
      </c>
      <c r="C8" s="11" t="s">
        <v>840</v>
      </c>
      <c r="D8" s="11" t="s">
        <v>34</v>
      </c>
      <c r="E8" s="86">
        <v>182.875</v>
      </c>
      <c r="F8" s="11" t="s">
        <v>99</v>
      </c>
    </row>
    <row r="9" spans="1:6" x14ac:dyDescent="0.25">
      <c r="A9" s="4" t="s">
        <v>839</v>
      </c>
      <c r="B9" s="4" t="s">
        <v>5</v>
      </c>
      <c r="C9" s="4" t="s">
        <v>840</v>
      </c>
      <c r="D9" s="4" t="s">
        <v>12</v>
      </c>
      <c r="E9" s="5">
        <v>156.75</v>
      </c>
      <c r="F9" s="4" t="s">
        <v>100</v>
      </c>
    </row>
    <row r="10" spans="1:6" ht="28.5" x14ac:dyDescent="0.25">
      <c r="A10" s="11" t="s">
        <v>839</v>
      </c>
      <c r="B10" s="11" t="s">
        <v>5</v>
      </c>
      <c r="C10" s="11" t="s">
        <v>840</v>
      </c>
      <c r="D10" s="11" t="s">
        <v>34</v>
      </c>
      <c r="E10" s="86">
        <v>256.02499999999998</v>
      </c>
      <c r="F10" s="11" t="s">
        <v>101</v>
      </c>
    </row>
    <row r="11" spans="1:6" x14ac:dyDescent="0.25">
      <c r="A11" s="4" t="s">
        <v>839</v>
      </c>
      <c r="B11" s="4" t="s">
        <v>5</v>
      </c>
      <c r="C11" s="4" t="s">
        <v>840</v>
      </c>
      <c r="D11" s="4" t="s">
        <v>13</v>
      </c>
      <c r="E11" s="5">
        <v>203.77500000000001</v>
      </c>
      <c r="F11" s="4" t="s">
        <v>102</v>
      </c>
    </row>
    <row r="12" spans="1:6" x14ac:dyDescent="0.25">
      <c r="A12" s="11" t="s">
        <v>839</v>
      </c>
      <c r="B12" s="11" t="s">
        <v>5</v>
      </c>
      <c r="C12" s="11" t="s">
        <v>840</v>
      </c>
      <c r="D12" s="11" t="s">
        <v>43</v>
      </c>
      <c r="E12" s="86">
        <v>161.97499999999999</v>
      </c>
      <c r="F12" s="11" t="s">
        <v>103</v>
      </c>
    </row>
    <row r="13" spans="1:6" x14ac:dyDescent="0.25">
      <c r="A13" s="4" t="s">
        <v>839</v>
      </c>
      <c r="B13" s="4" t="s">
        <v>1328</v>
      </c>
      <c r="C13" s="4" t="s">
        <v>840</v>
      </c>
      <c r="D13" s="4" t="s">
        <v>18</v>
      </c>
      <c r="E13" s="5">
        <v>242</v>
      </c>
      <c r="F13" s="4" t="s">
        <v>95</v>
      </c>
    </row>
    <row r="14" spans="1:6" x14ac:dyDescent="0.25">
      <c r="A14" s="11" t="s">
        <v>839</v>
      </c>
      <c r="B14" s="11" t="s">
        <v>1328</v>
      </c>
      <c r="C14" s="11" t="s">
        <v>840</v>
      </c>
      <c r="D14" s="11" t="s">
        <v>21</v>
      </c>
      <c r="E14" s="86">
        <v>176</v>
      </c>
      <c r="F14" s="11" t="s">
        <v>96</v>
      </c>
    </row>
    <row r="15" spans="1:6" x14ac:dyDescent="0.25">
      <c r="A15" s="4" t="s">
        <v>839</v>
      </c>
      <c r="B15" s="4" t="s">
        <v>1328</v>
      </c>
      <c r="C15" s="4" t="s">
        <v>840</v>
      </c>
      <c r="D15" s="4" t="s">
        <v>42</v>
      </c>
      <c r="E15" s="5">
        <v>115.5</v>
      </c>
      <c r="F15" s="4" t="s">
        <v>96</v>
      </c>
    </row>
    <row r="16" spans="1:6" x14ac:dyDescent="0.25">
      <c r="A16" s="11" t="s">
        <v>839</v>
      </c>
      <c r="B16" s="11" t="s">
        <v>1328</v>
      </c>
      <c r="C16" s="11" t="s">
        <v>840</v>
      </c>
      <c r="D16" s="11" t="s">
        <v>10</v>
      </c>
      <c r="E16" s="86">
        <v>95</v>
      </c>
      <c r="F16" s="11" t="s">
        <v>98</v>
      </c>
    </row>
    <row r="17" spans="1:6" ht="28.5" x14ac:dyDescent="0.25">
      <c r="A17" s="4" t="s">
        <v>839</v>
      </c>
      <c r="B17" s="4" t="s">
        <v>1328</v>
      </c>
      <c r="C17" s="4" t="s">
        <v>840</v>
      </c>
      <c r="D17" s="4" t="s">
        <v>34</v>
      </c>
      <c r="E17" s="5">
        <v>80</v>
      </c>
      <c r="F17" s="4" t="s">
        <v>99</v>
      </c>
    </row>
    <row r="18" spans="1:6" ht="28.5" x14ac:dyDescent="0.25">
      <c r="A18" s="11" t="s">
        <v>839</v>
      </c>
      <c r="B18" s="11" t="s">
        <v>1328</v>
      </c>
      <c r="C18" s="11" t="s">
        <v>840</v>
      </c>
      <c r="D18" s="11" t="s">
        <v>34</v>
      </c>
      <c r="E18" s="86">
        <v>148.5</v>
      </c>
      <c r="F18" s="11" t="s">
        <v>101</v>
      </c>
    </row>
    <row r="19" spans="1:6" x14ac:dyDescent="0.25">
      <c r="A19" s="4" t="s">
        <v>839</v>
      </c>
      <c r="B19" s="4" t="s">
        <v>1328</v>
      </c>
      <c r="C19" s="4" t="s">
        <v>840</v>
      </c>
      <c r="D19" s="4" t="s">
        <v>13</v>
      </c>
      <c r="E19" s="5">
        <v>82.5</v>
      </c>
      <c r="F19" s="4" t="s">
        <v>102</v>
      </c>
    </row>
    <row r="20" spans="1:6" ht="15.75" thickBot="1" x14ac:dyDescent="0.3">
      <c r="A20" s="12" t="s">
        <v>839</v>
      </c>
      <c r="B20" s="12" t="s">
        <v>1328</v>
      </c>
      <c r="C20" s="12" t="s">
        <v>840</v>
      </c>
      <c r="D20" s="12" t="s">
        <v>43</v>
      </c>
      <c r="E20" s="87">
        <v>66</v>
      </c>
      <c r="F20" s="12" t="s">
        <v>103</v>
      </c>
    </row>
    <row r="21" spans="1:6" ht="29.25" thickTop="1" x14ac:dyDescent="0.25">
      <c r="A21" s="65" t="s">
        <v>467</v>
      </c>
      <c r="B21" s="65" t="s">
        <v>14</v>
      </c>
      <c r="C21" s="65" t="s">
        <v>1359</v>
      </c>
      <c r="D21" s="65" t="s">
        <v>18</v>
      </c>
      <c r="E21" s="66">
        <v>380</v>
      </c>
      <c r="F21" s="65"/>
    </row>
    <row r="22" spans="1:6" x14ac:dyDescent="0.25">
      <c r="A22" s="11" t="s">
        <v>467</v>
      </c>
      <c r="B22" s="11" t="s">
        <v>331</v>
      </c>
      <c r="C22" s="11" t="s">
        <v>1360</v>
      </c>
      <c r="D22" s="11" t="s">
        <v>21</v>
      </c>
      <c r="E22" s="86">
        <v>330</v>
      </c>
      <c r="F22" s="11"/>
    </row>
    <row r="23" spans="1:6" x14ac:dyDescent="0.25">
      <c r="A23" s="4" t="s">
        <v>467</v>
      </c>
      <c r="B23" s="4" t="s">
        <v>331</v>
      </c>
      <c r="C23" s="4" t="s">
        <v>1361</v>
      </c>
      <c r="D23" s="4" t="s">
        <v>42</v>
      </c>
      <c r="E23" s="5">
        <v>280</v>
      </c>
      <c r="F23" s="4"/>
    </row>
    <row r="24" spans="1:6" ht="28.5" x14ac:dyDescent="0.25">
      <c r="A24" s="11" t="s">
        <v>467</v>
      </c>
      <c r="B24" s="11" t="s">
        <v>331</v>
      </c>
      <c r="C24" s="11" t="s">
        <v>1362</v>
      </c>
      <c r="D24" s="11" t="s">
        <v>10</v>
      </c>
      <c r="E24" s="86">
        <v>225</v>
      </c>
      <c r="F24" s="11"/>
    </row>
    <row r="25" spans="1:6" ht="15.75" thickBot="1" x14ac:dyDescent="0.3">
      <c r="A25" s="63" t="s">
        <v>467</v>
      </c>
      <c r="B25" s="63" t="s">
        <v>14</v>
      </c>
      <c r="C25" s="63" t="s">
        <v>1363</v>
      </c>
      <c r="D25" s="63" t="s">
        <v>12</v>
      </c>
      <c r="E25" s="64">
        <v>120</v>
      </c>
      <c r="F25" s="63"/>
    </row>
    <row r="26" spans="1:6" ht="86.25" thickTop="1" x14ac:dyDescent="0.25">
      <c r="A26" s="10" t="s">
        <v>44</v>
      </c>
      <c r="B26" s="10" t="s">
        <v>38</v>
      </c>
      <c r="C26" s="10" t="s">
        <v>1329</v>
      </c>
      <c r="D26" s="10" t="s">
        <v>40</v>
      </c>
      <c r="E26" s="88">
        <v>420</v>
      </c>
      <c r="F26" s="10" t="s">
        <v>213</v>
      </c>
    </row>
    <row r="27" spans="1:6" ht="85.5" x14ac:dyDescent="0.25">
      <c r="A27" s="4" t="s">
        <v>44</v>
      </c>
      <c r="B27" s="4" t="s">
        <v>38</v>
      </c>
      <c r="C27" s="4" t="s">
        <v>1329</v>
      </c>
      <c r="D27" s="4" t="s">
        <v>18</v>
      </c>
      <c r="E27" s="5">
        <v>420</v>
      </c>
      <c r="F27" s="4" t="s">
        <v>213</v>
      </c>
    </row>
    <row r="28" spans="1:6" ht="85.5" x14ac:dyDescent="0.25">
      <c r="A28" s="11" t="s">
        <v>44</v>
      </c>
      <c r="B28" s="11" t="s">
        <v>38</v>
      </c>
      <c r="C28" s="11" t="s">
        <v>1329</v>
      </c>
      <c r="D28" s="11" t="s">
        <v>7</v>
      </c>
      <c r="E28" s="86">
        <v>375</v>
      </c>
      <c r="F28" s="11" t="s">
        <v>213</v>
      </c>
    </row>
    <row r="29" spans="1:6" ht="85.5" x14ac:dyDescent="0.25">
      <c r="A29" s="4" t="s">
        <v>44</v>
      </c>
      <c r="B29" s="4" t="s">
        <v>38</v>
      </c>
      <c r="C29" s="4" t="s">
        <v>1329</v>
      </c>
      <c r="D29" s="4" t="s">
        <v>21</v>
      </c>
      <c r="E29" s="5">
        <v>375</v>
      </c>
      <c r="F29" s="4" t="s">
        <v>213</v>
      </c>
    </row>
    <row r="30" spans="1:6" ht="85.5" x14ac:dyDescent="0.25">
      <c r="A30" s="11" t="s">
        <v>44</v>
      </c>
      <c r="B30" s="11" t="s">
        <v>38</v>
      </c>
      <c r="C30" s="11" t="s">
        <v>1329</v>
      </c>
      <c r="D30" s="11" t="s">
        <v>42</v>
      </c>
      <c r="E30" s="86">
        <v>340</v>
      </c>
      <c r="F30" s="11" t="s">
        <v>213</v>
      </c>
    </row>
    <row r="31" spans="1:6" ht="85.5" x14ac:dyDescent="0.25">
      <c r="A31" s="4" t="s">
        <v>44</v>
      </c>
      <c r="B31" s="4" t="s">
        <v>38</v>
      </c>
      <c r="C31" s="4" t="s">
        <v>1329</v>
      </c>
      <c r="D31" s="4" t="s">
        <v>9</v>
      </c>
      <c r="E31" s="5">
        <v>340</v>
      </c>
      <c r="F31" s="4" t="s">
        <v>213</v>
      </c>
    </row>
    <row r="32" spans="1:6" ht="85.5" x14ac:dyDescent="0.25">
      <c r="A32" s="11" t="s">
        <v>44</v>
      </c>
      <c r="B32" s="11" t="s">
        <v>38</v>
      </c>
      <c r="C32" s="11" t="s">
        <v>1329</v>
      </c>
      <c r="D32" s="11" t="s">
        <v>10</v>
      </c>
      <c r="E32" s="86">
        <v>290</v>
      </c>
      <c r="F32" s="11" t="s">
        <v>213</v>
      </c>
    </row>
    <row r="33" spans="1:6" ht="85.5" x14ac:dyDescent="0.25">
      <c r="A33" s="4" t="s">
        <v>44</v>
      </c>
      <c r="B33" s="4" t="s">
        <v>38</v>
      </c>
      <c r="C33" s="4" t="s">
        <v>1329</v>
      </c>
      <c r="D33" s="4" t="s">
        <v>25</v>
      </c>
      <c r="E33" s="5">
        <v>290</v>
      </c>
      <c r="F33" s="4" t="s">
        <v>213</v>
      </c>
    </row>
    <row r="34" spans="1:6" ht="85.5" x14ac:dyDescent="0.25">
      <c r="A34" s="11" t="s">
        <v>44</v>
      </c>
      <c r="B34" s="11" t="s">
        <v>38</v>
      </c>
      <c r="C34" s="11" t="s">
        <v>1329</v>
      </c>
      <c r="D34" s="11" t="s">
        <v>34</v>
      </c>
      <c r="E34" s="86">
        <v>230</v>
      </c>
      <c r="F34" s="11" t="s">
        <v>213</v>
      </c>
    </row>
    <row r="35" spans="1:6" ht="85.5" x14ac:dyDescent="0.25">
      <c r="A35" s="4" t="s">
        <v>44</v>
      </c>
      <c r="B35" s="4" t="s">
        <v>38</v>
      </c>
      <c r="C35" s="4" t="s">
        <v>1329</v>
      </c>
      <c r="D35" s="4" t="s">
        <v>13</v>
      </c>
      <c r="E35" s="5">
        <v>250</v>
      </c>
      <c r="F35" s="4" t="s">
        <v>213</v>
      </c>
    </row>
    <row r="36" spans="1:6" ht="85.5" x14ac:dyDescent="0.25">
      <c r="A36" s="11" t="s">
        <v>44</v>
      </c>
      <c r="B36" s="11" t="s">
        <v>38</v>
      </c>
      <c r="C36" s="11" t="s">
        <v>1329</v>
      </c>
      <c r="D36" s="11" t="s">
        <v>43</v>
      </c>
      <c r="E36" s="86">
        <v>200</v>
      </c>
      <c r="F36" s="11" t="s">
        <v>213</v>
      </c>
    </row>
    <row r="37" spans="1:6" ht="86.25" thickBot="1" x14ac:dyDescent="0.3">
      <c r="A37" s="63" t="s">
        <v>44</v>
      </c>
      <c r="B37" s="63" t="s">
        <v>38</v>
      </c>
      <c r="C37" s="63" t="s">
        <v>1329</v>
      </c>
      <c r="D37" s="63" t="s">
        <v>12</v>
      </c>
      <c r="E37" s="64">
        <v>180</v>
      </c>
      <c r="F37" s="63" t="s">
        <v>213</v>
      </c>
    </row>
    <row r="38" spans="1:6" ht="15.75" thickTop="1" x14ac:dyDescent="0.25">
      <c r="A38" s="10" t="s">
        <v>61</v>
      </c>
      <c r="B38" s="10" t="s">
        <v>53</v>
      </c>
      <c r="C38" s="10" t="s">
        <v>136</v>
      </c>
      <c r="D38" s="10" t="s">
        <v>18</v>
      </c>
      <c r="E38" s="88">
        <v>407</v>
      </c>
      <c r="F38" s="10" t="s">
        <v>18</v>
      </c>
    </row>
    <row r="39" spans="1:6" x14ac:dyDescent="0.25">
      <c r="A39" s="4" t="s">
        <v>61</v>
      </c>
      <c r="B39" s="4" t="s">
        <v>53</v>
      </c>
      <c r="C39" s="4" t="s">
        <v>136</v>
      </c>
      <c r="D39" s="4" t="s">
        <v>42</v>
      </c>
      <c r="E39" s="5">
        <v>385</v>
      </c>
      <c r="F39" s="4" t="s">
        <v>54</v>
      </c>
    </row>
    <row r="40" spans="1:6" x14ac:dyDescent="0.25">
      <c r="A40" s="11" t="s">
        <v>61</v>
      </c>
      <c r="B40" s="11" t="s">
        <v>53</v>
      </c>
      <c r="C40" s="11" t="s">
        <v>136</v>
      </c>
      <c r="D40" s="11" t="s">
        <v>9</v>
      </c>
      <c r="E40" s="86">
        <v>341</v>
      </c>
      <c r="F40" s="11" t="s">
        <v>55</v>
      </c>
    </row>
    <row r="41" spans="1:6" x14ac:dyDescent="0.25">
      <c r="A41" s="4" t="s">
        <v>61</v>
      </c>
      <c r="B41" s="4" t="s">
        <v>53</v>
      </c>
      <c r="C41" s="4" t="s">
        <v>136</v>
      </c>
      <c r="D41" s="4" t="s">
        <v>34</v>
      </c>
      <c r="E41" s="5">
        <v>308</v>
      </c>
      <c r="F41" s="4" t="s">
        <v>56</v>
      </c>
    </row>
    <row r="42" spans="1:6" ht="28.5" x14ac:dyDescent="0.25">
      <c r="A42" s="11" t="s">
        <v>61</v>
      </c>
      <c r="B42" s="11" t="s">
        <v>53</v>
      </c>
      <c r="C42" s="11" t="s">
        <v>136</v>
      </c>
      <c r="D42" s="11" t="s">
        <v>10</v>
      </c>
      <c r="E42" s="86">
        <v>264</v>
      </c>
      <c r="F42" s="11" t="s">
        <v>57</v>
      </c>
    </row>
    <row r="43" spans="1:6" x14ac:dyDescent="0.25">
      <c r="A43" s="4" t="s">
        <v>61</v>
      </c>
      <c r="B43" s="4" t="s">
        <v>53</v>
      </c>
      <c r="C43" s="4" t="s">
        <v>136</v>
      </c>
      <c r="D43" s="4" t="s">
        <v>13</v>
      </c>
      <c r="E43" s="5">
        <v>231</v>
      </c>
      <c r="F43" s="4" t="s">
        <v>58</v>
      </c>
    </row>
    <row r="44" spans="1:6" x14ac:dyDescent="0.25">
      <c r="A44" s="11" t="s">
        <v>61</v>
      </c>
      <c r="B44" s="11" t="s">
        <v>53</v>
      </c>
      <c r="C44" s="11" t="s">
        <v>136</v>
      </c>
      <c r="D44" s="11" t="s">
        <v>13</v>
      </c>
      <c r="E44" s="86">
        <v>198</v>
      </c>
      <c r="F44" s="11" t="s">
        <v>59</v>
      </c>
    </row>
    <row r="45" spans="1:6" ht="15.75" thickBot="1" x14ac:dyDescent="0.3">
      <c r="A45" s="63" t="s">
        <v>61</v>
      </c>
      <c r="B45" s="63" t="s">
        <v>53</v>
      </c>
      <c r="C45" s="63" t="s">
        <v>136</v>
      </c>
      <c r="D45" s="63" t="s">
        <v>12</v>
      </c>
      <c r="E45" s="64">
        <v>187</v>
      </c>
      <c r="F45" s="63" t="s">
        <v>60</v>
      </c>
    </row>
    <row r="46" spans="1:6" ht="29.25" thickTop="1" x14ac:dyDescent="0.25">
      <c r="A46" s="10" t="s">
        <v>223</v>
      </c>
      <c r="B46" s="10" t="s">
        <v>1330</v>
      </c>
      <c r="C46" s="10" t="s">
        <v>1331</v>
      </c>
      <c r="D46" s="10" t="s">
        <v>18</v>
      </c>
      <c r="E46" s="88">
        <v>511.5</v>
      </c>
      <c r="F46" s="10" t="s">
        <v>224</v>
      </c>
    </row>
    <row r="47" spans="1:6" ht="28.5" x14ac:dyDescent="0.25">
      <c r="A47" s="4" t="s">
        <v>223</v>
      </c>
      <c r="B47" s="4" t="s">
        <v>5</v>
      </c>
      <c r="C47" s="4" t="s">
        <v>1332</v>
      </c>
      <c r="D47" s="4" t="s">
        <v>21</v>
      </c>
      <c r="E47" s="5">
        <v>429</v>
      </c>
      <c r="F47" s="4" t="s">
        <v>225</v>
      </c>
    </row>
    <row r="48" spans="1:6" ht="28.5" x14ac:dyDescent="0.25">
      <c r="A48" s="11" t="s">
        <v>223</v>
      </c>
      <c r="B48" s="11" t="s">
        <v>5</v>
      </c>
      <c r="C48" s="11" t="s">
        <v>1333</v>
      </c>
      <c r="D48" s="11" t="s">
        <v>10</v>
      </c>
      <c r="E48" s="86">
        <v>357.5</v>
      </c>
      <c r="F48" s="11" t="s">
        <v>1338</v>
      </c>
    </row>
    <row r="49" spans="1:6" ht="42.75" x14ac:dyDescent="0.25">
      <c r="A49" s="4" t="s">
        <v>223</v>
      </c>
      <c r="B49" s="4" t="s">
        <v>5</v>
      </c>
      <c r="C49" s="4" t="s">
        <v>1334</v>
      </c>
      <c r="D49" s="4" t="s">
        <v>10</v>
      </c>
      <c r="E49" s="5">
        <v>275</v>
      </c>
      <c r="F49" s="4" t="s">
        <v>229</v>
      </c>
    </row>
    <row r="50" spans="1:6" x14ac:dyDescent="0.25">
      <c r="A50" s="11" t="s">
        <v>223</v>
      </c>
      <c r="B50" s="11" t="s">
        <v>5</v>
      </c>
      <c r="C50" s="11" t="s">
        <v>1335</v>
      </c>
      <c r="D50" s="11" t="s">
        <v>43</v>
      </c>
      <c r="E50" s="86">
        <v>225.5</v>
      </c>
      <c r="F50" s="11" t="s">
        <v>1339</v>
      </c>
    </row>
    <row r="51" spans="1:6" x14ac:dyDescent="0.25">
      <c r="A51" s="4" t="s">
        <v>223</v>
      </c>
      <c r="B51" s="4" t="s">
        <v>5</v>
      </c>
      <c r="C51" s="4" t="s">
        <v>1334</v>
      </c>
      <c r="D51" s="4" t="s">
        <v>12</v>
      </c>
      <c r="E51" s="5">
        <v>225.5</v>
      </c>
      <c r="F51" s="4"/>
    </row>
    <row r="52" spans="1:6" x14ac:dyDescent="0.25">
      <c r="A52" s="11" t="s">
        <v>223</v>
      </c>
      <c r="B52" s="11" t="s">
        <v>5</v>
      </c>
      <c r="C52" s="11" t="s">
        <v>1336</v>
      </c>
      <c r="D52" s="11" t="s">
        <v>13</v>
      </c>
      <c r="E52" s="86">
        <v>341</v>
      </c>
      <c r="F52" s="11" t="s">
        <v>1340</v>
      </c>
    </row>
    <row r="53" spans="1:6" ht="28.5" x14ac:dyDescent="0.25">
      <c r="A53" s="4" t="s">
        <v>223</v>
      </c>
      <c r="B53" s="4" t="s">
        <v>727</v>
      </c>
      <c r="C53" s="4" t="s">
        <v>1332</v>
      </c>
      <c r="D53" s="4" t="s">
        <v>21</v>
      </c>
      <c r="E53" s="5">
        <v>429</v>
      </c>
      <c r="F53" s="4" t="s">
        <v>225</v>
      </c>
    </row>
    <row r="54" spans="1:6" ht="28.5" x14ac:dyDescent="0.25">
      <c r="A54" s="11" t="s">
        <v>223</v>
      </c>
      <c r="B54" s="11" t="s">
        <v>727</v>
      </c>
      <c r="C54" s="11" t="s">
        <v>1333</v>
      </c>
      <c r="D54" s="11" t="s">
        <v>10</v>
      </c>
      <c r="E54" s="86">
        <v>357.5</v>
      </c>
      <c r="F54" s="11" t="s">
        <v>1338</v>
      </c>
    </row>
    <row r="55" spans="1:6" ht="28.5" x14ac:dyDescent="0.25">
      <c r="A55" s="4" t="s">
        <v>223</v>
      </c>
      <c r="B55" s="4" t="s">
        <v>1330</v>
      </c>
      <c r="C55" s="4" t="s">
        <v>1333</v>
      </c>
      <c r="D55" s="4" t="s">
        <v>10</v>
      </c>
      <c r="E55" s="5">
        <v>357.5</v>
      </c>
      <c r="F55" s="4" t="s">
        <v>1338</v>
      </c>
    </row>
    <row r="56" spans="1:6" ht="43.5" thickBot="1" x14ac:dyDescent="0.3">
      <c r="A56" s="12" t="s">
        <v>223</v>
      </c>
      <c r="B56" s="12" t="s">
        <v>727</v>
      </c>
      <c r="C56" s="12" t="s">
        <v>1337</v>
      </c>
      <c r="D56" s="12" t="s">
        <v>10</v>
      </c>
      <c r="E56" s="87">
        <v>275</v>
      </c>
      <c r="F56" s="12" t="s">
        <v>229</v>
      </c>
    </row>
    <row r="57" spans="1:6" ht="29.25" thickTop="1" x14ac:dyDescent="0.25">
      <c r="A57" s="65" t="s">
        <v>73</v>
      </c>
      <c r="B57" s="65" t="s">
        <v>74</v>
      </c>
      <c r="C57" s="65" t="s">
        <v>1348</v>
      </c>
      <c r="D57" s="65" t="s">
        <v>42</v>
      </c>
      <c r="E57" s="66">
        <v>374</v>
      </c>
      <c r="F57" s="65"/>
    </row>
    <row r="58" spans="1:6" ht="28.5" x14ac:dyDescent="0.25">
      <c r="A58" s="11" t="s">
        <v>73</v>
      </c>
      <c r="B58" s="11" t="s">
        <v>74</v>
      </c>
      <c r="C58" s="11" t="s">
        <v>1348</v>
      </c>
      <c r="D58" s="11" t="s">
        <v>18</v>
      </c>
      <c r="E58" s="86">
        <v>347</v>
      </c>
      <c r="F58" s="11"/>
    </row>
    <row r="59" spans="1:6" ht="28.5" x14ac:dyDescent="0.25">
      <c r="A59" s="4" t="s">
        <v>73</v>
      </c>
      <c r="B59" s="4" t="s">
        <v>74</v>
      </c>
      <c r="C59" s="4" t="s">
        <v>1348</v>
      </c>
      <c r="D59" s="4" t="s">
        <v>9</v>
      </c>
      <c r="E59" s="5">
        <v>330</v>
      </c>
      <c r="F59" s="4"/>
    </row>
    <row r="60" spans="1:6" ht="28.5" x14ac:dyDescent="0.25">
      <c r="A60" s="11" t="s">
        <v>73</v>
      </c>
      <c r="B60" s="11" t="s">
        <v>74</v>
      </c>
      <c r="C60" s="11" t="s">
        <v>1348</v>
      </c>
      <c r="D60" s="11" t="s">
        <v>7</v>
      </c>
      <c r="E60" s="86">
        <v>275</v>
      </c>
      <c r="F60" s="11"/>
    </row>
    <row r="61" spans="1:6" ht="28.5" x14ac:dyDescent="0.25">
      <c r="A61" s="4" t="s">
        <v>73</v>
      </c>
      <c r="B61" s="4" t="s">
        <v>74</v>
      </c>
      <c r="C61" s="4" t="s">
        <v>1348</v>
      </c>
      <c r="D61" s="4" t="s">
        <v>10</v>
      </c>
      <c r="E61" s="5">
        <v>242</v>
      </c>
      <c r="F61" s="4"/>
    </row>
    <row r="62" spans="1:6" ht="28.5" x14ac:dyDescent="0.25">
      <c r="A62" s="11" t="s">
        <v>73</v>
      </c>
      <c r="B62" s="11" t="s">
        <v>74</v>
      </c>
      <c r="C62" s="11" t="s">
        <v>1348</v>
      </c>
      <c r="D62" s="11" t="s">
        <v>34</v>
      </c>
      <c r="E62" s="86">
        <v>198</v>
      </c>
      <c r="F62" s="11"/>
    </row>
    <row r="63" spans="1:6" ht="28.5" x14ac:dyDescent="0.25">
      <c r="A63" s="4" t="s">
        <v>73</v>
      </c>
      <c r="B63" s="4" t="s">
        <v>74</v>
      </c>
      <c r="C63" s="4" t="s">
        <v>1349</v>
      </c>
      <c r="D63" s="4" t="s">
        <v>10</v>
      </c>
      <c r="E63" s="5">
        <v>253</v>
      </c>
      <c r="F63" s="4"/>
    </row>
    <row r="64" spans="1:6" ht="28.5" x14ac:dyDescent="0.25">
      <c r="A64" s="11" t="s">
        <v>73</v>
      </c>
      <c r="B64" s="11" t="s">
        <v>74</v>
      </c>
      <c r="C64" s="11" t="s">
        <v>1349</v>
      </c>
      <c r="D64" s="11" t="s">
        <v>13</v>
      </c>
      <c r="E64" s="86">
        <v>209</v>
      </c>
      <c r="F64" s="11"/>
    </row>
    <row r="65" spans="1:6" ht="28.5" x14ac:dyDescent="0.25">
      <c r="A65" s="4" t="s">
        <v>73</v>
      </c>
      <c r="B65" s="4" t="s">
        <v>74</v>
      </c>
      <c r="C65" s="4" t="s">
        <v>1335</v>
      </c>
      <c r="D65" s="4" t="s">
        <v>43</v>
      </c>
      <c r="E65" s="5">
        <v>198</v>
      </c>
      <c r="F65" s="4"/>
    </row>
    <row r="66" spans="1:6" ht="28.5" x14ac:dyDescent="0.25">
      <c r="A66" s="11" t="s">
        <v>73</v>
      </c>
      <c r="B66" s="11" t="s">
        <v>74</v>
      </c>
      <c r="C66" s="11" t="s">
        <v>1350</v>
      </c>
      <c r="D66" s="11" t="s">
        <v>34</v>
      </c>
      <c r="E66" s="86">
        <v>209</v>
      </c>
      <c r="F66" s="11"/>
    </row>
    <row r="67" spans="1:6" ht="28.5" x14ac:dyDescent="0.25">
      <c r="A67" s="4" t="s">
        <v>73</v>
      </c>
      <c r="B67" s="4" t="s">
        <v>301</v>
      </c>
      <c r="C67" s="4" t="s">
        <v>1348</v>
      </c>
      <c r="D67" s="4" t="s">
        <v>40</v>
      </c>
      <c r="E67" s="5">
        <v>522.5</v>
      </c>
      <c r="F67" s="4"/>
    </row>
    <row r="68" spans="1:6" ht="28.5" x14ac:dyDescent="0.25">
      <c r="A68" s="11" t="s">
        <v>73</v>
      </c>
      <c r="B68" s="11" t="s">
        <v>301</v>
      </c>
      <c r="C68" s="11" t="s">
        <v>1348</v>
      </c>
      <c r="D68" s="11" t="s">
        <v>18</v>
      </c>
      <c r="E68" s="86">
        <v>467.5</v>
      </c>
      <c r="F68" s="11"/>
    </row>
    <row r="69" spans="1:6" ht="28.5" x14ac:dyDescent="0.25">
      <c r="A69" s="4" t="s">
        <v>73</v>
      </c>
      <c r="B69" s="4" t="s">
        <v>301</v>
      </c>
      <c r="C69" s="4" t="s">
        <v>1348</v>
      </c>
      <c r="D69" s="4" t="s">
        <v>21</v>
      </c>
      <c r="E69" s="5">
        <v>412.5</v>
      </c>
      <c r="F69" s="4"/>
    </row>
    <row r="70" spans="1:6" ht="28.5" x14ac:dyDescent="0.25">
      <c r="A70" s="11" t="s">
        <v>73</v>
      </c>
      <c r="B70" s="11" t="s">
        <v>301</v>
      </c>
      <c r="C70" s="11" t="s">
        <v>1348</v>
      </c>
      <c r="D70" s="11" t="s">
        <v>9</v>
      </c>
      <c r="E70" s="86">
        <v>363</v>
      </c>
      <c r="F70" s="11"/>
    </row>
    <row r="71" spans="1:6" ht="28.5" x14ac:dyDescent="0.25">
      <c r="A71" s="4" t="s">
        <v>73</v>
      </c>
      <c r="B71" s="4" t="s">
        <v>301</v>
      </c>
      <c r="C71" s="4" t="s">
        <v>1348</v>
      </c>
      <c r="D71" s="4" t="s">
        <v>42</v>
      </c>
      <c r="E71" s="5">
        <v>319</v>
      </c>
      <c r="F71" s="4"/>
    </row>
    <row r="72" spans="1:6" ht="28.5" x14ac:dyDescent="0.25">
      <c r="A72" s="11" t="s">
        <v>73</v>
      </c>
      <c r="B72" s="11" t="s">
        <v>301</v>
      </c>
      <c r="C72" s="11" t="s">
        <v>1348</v>
      </c>
      <c r="D72" s="11" t="s">
        <v>7</v>
      </c>
      <c r="E72" s="86">
        <v>275</v>
      </c>
      <c r="F72" s="11"/>
    </row>
    <row r="73" spans="1:6" ht="28.5" x14ac:dyDescent="0.25">
      <c r="A73" s="4" t="s">
        <v>73</v>
      </c>
      <c r="B73" s="4" t="s">
        <v>301</v>
      </c>
      <c r="C73" s="4" t="s">
        <v>1348</v>
      </c>
      <c r="D73" s="4" t="s">
        <v>34</v>
      </c>
      <c r="E73" s="5">
        <v>242</v>
      </c>
      <c r="F73" s="4"/>
    </row>
    <row r="74" spans="1:6" ht="28.5" x14ac:dyDescent="0.25">
      <c r="A74" s="11" t="s">
        <v>73</v>
      </c>
      <c r="B74" s="11" t="s">
        <v>301</v>
      </c>
      <c r="C74" s="11" t="s">
        <v>1348</v>
      </c>
      <c r="D74" s="11" t="s">
        <v>25</v>
      </c>
      <c r="E74" s="86">
        <v>209</v>
      </c>
      <c r="F74" s="11"/>
    </row>
    <row r="75" spans="1:6" ht="29.25" thickBot="1" x14ac:dyDescent="0.3">
      <c r="A75" s="63" t="s">
        <v>73</v>
      </c>
      <c r="B75" s="63" t="s">
        <v>301</v>
      </c>
      <c r="C75" s="63" t="s">
        <v>1348</v>
      </c>
      <c r="D75" s="63" t="s">
        <v>13</v>
      </c>
      <c r="E75" s="64">
        <v>159.5</v>
      </c>
      <c r="F75" s="63"/>
    </row>
    <row r="76" spans="1:6" ht="15.75" thickTop="1" x14ac:dyDescent="0.25">
      <c r="A76" s="10" t="s">
        <v>1341</v>
      </c>
      <c r="B76" s="10" t="s">
        <v>199</v>
      </c>
      <c r="C76" s="10" t="s">
        <v>1342</v>
      </c>
      <c r="D76" s="10" t="s">
        <v>18</v>
      </c>
      <c r="E76" s="88">
        <v>275</v>
      </c>
      <c r="F76" s="10"/>
    </row>
    <row r="77" spans="1:6" x14ac:dyDescent="0.25">
      <c r="A77" s="4" t="s">
        <v>1341</v>
      </c>
      <c r="B77" s="4" t="s">
        <v>199</v>
      </c>
      <c r="C77" s="4" t="s">
        <v>1342</v>
      </c>
      <c r="D77" s="4" t="s">
        <v>42</v>
      </c>
      <c r="E77" s="5">
        <v>253</v>
      </c>
      <c r="F77" s="4"/>
    </row>
    <row r="78" spans="1:6" x14ac:dyDescent="0.25">
      <c r="A78" s="11" t="s">
        <v>1341</v>
      </c>
      <c r="B78" s="11" t="s">
        <v>199</v>
      </c>
      <c r="C78" s="11" t="s">
        <v>1342</v>
      </c>
      <c r="D78" s="11" t="s">
        <v>34</v>
      </c>
      <c r="E78" s="86">
        <v>220</v>
      </c>
      <c r="F78" s="11"/>
    </row>
    <row r="79" spans="1:6" x14ac:dyDescent="0.25">
      <c r="A79" s="4" t="s">
        <v>1341</v>
      </c>
      <c r="B79" s="4" t="s">
        <v>199</v>
      </c>
      <c r="C79" s="4" t="s">
        <v>1342</v>
      </c>
      <c r="D79" s="4" t="s">
        <v>12</v>
      </c>
      <c r="E79" s="5">
        <v>176</v>
      </c>
      <c r="F79" s="4"/>
    </row>
    <row r="80" spans="1:6" x14ac:dyDescent="0.25">
      <c r="A80" s="11" t="s">
        <v>1341</v>
      </c>
      <c r="B80" s="11" t="s">
        <v>199</v>
      </c>
      <c r="C80" s="11" t="s">
        <v>1343</v>
      </c>
      <c r="D80" s="11" t="s">
        <v>42</v>
      </c>
      <c r="E80" s="86">
        <v>253</v>
      </c>
      <c r="F80" s="11"/>
    </row>
    <row r="81" spans="1:6" x14ac:dyDescent="0.25">
      <c r="A81" s="4" t="s">
        <v>1341</v>
      </c>
      <c r="B81" s="4" t="s">
        <v>199</v>
      </c>
      <c r="C81" s="4" t="s">
        <v>1343</v>
      </c>
      <c r="D81" s="4" t="s">
        <v>34</v>
      </c>
      <c r="E81" s="5">
        <v>220</v>
      </c>
      <c r="F81" s="4"/>
    </row>
    <row r="82" spans="1:6" x14ac:dyDescent="0.25">
      <c r="A82" s="11" t="s">
        <v>1341</v>
      </c>
      <c r="B82" s="11" t="s">
        <v>199</v>
      </c>
      <c r="C82" s="11" t="s">
        <v>1344</v>
      </c>
      <c r="D82" s="11" t="s">
        <v>18</v>
      </c>
      <c r="E82" s="86">
        <v>242</v>
      </c>
      <c r="F82" s="11"/>
    </row>
    <row r="83" spans="1:6" ht="15.75" thickBot="1" x14ac:dyDescent="0.3">
      <c r="A83" s="63" t="s">
        <v>1341</v>
      </c>
      <c r="B83" s="63" t="s">
        <v>199</v>
      </c>
      <c r="C83" s="63" t="s">
        <v>1344</v>
      </c>
      <c r="D83" s="63" t="s">
        <v>12</v>
      </c>
      <c r="E83" s="64">
        <v>176</v>
      </c>
      <c r="F83" s="63"/>
    </row>
    <row r="84" spans="1:6" ht="15.75" thickTop="1" x14ac:dyDescent="0.25">
      <c r="A84" s="10" t="s">
        <v>1303</v>
      </c>
      <c r="B84" s="10" t="s">
        <v>5</v>
      </c>
      <c r="C84" s="10" t="s">
        <v>1372</v>
      </c>
      <c r="D84" s="10" t="s">
        <v>13</v>
      </c>
      <c r="E84" s="88">
        <v>165</v>
      </c>
      <c r="F84" s="10" t="s">
        <v>1375</v>
      </c>
    </row>
    <row r="85" spans="1:6" x14ac:dyDescent="0.25">
      <c r="A85" s="4" t="s">
        <v>1303</v>
      </c>
      <c r="B85" s="4" t="s">
        <v>5</v>
      </c>
      <c r="C85" s="4" t="s">
        <v>1373</v>
      </c>
      <c r="D85" s="4" t="s">
        <v>7</v>
      </c>
      <c r="E85" s="5">
        <v>260</v>
      </c>
      <c r="F85" s="4" t="s">
        <v>1376</v>
      </c>
    </row>
    <row r="86" spans="1:6" ht="15.75" thickBot="1" x14ac:dyDescent="0.3">
      <c r="A86" s="12" t="s">
        <v>1303</v>
      </c>
      <c r="B86" s="12" t="s">
        <v>5</v>
      </c>
      <c r="C86" s="12" t="s">
        <v>1374</v>
      </c>
      <c r="D86" s="12" t="s">
        <v>7</v>
      </c>
      <c r="E86" s="87">
        <v>260</v>
      </c>
      <c r="F86" s="12" t="s">
        <v>1376</v>
      </c>
    </row>
    <row r="87" spans="1:6" ht="29.25" thickTop="1" x14ac:dyDescent="0.25">
      <c r="A87" s="65" t="s">
        <v>62</v>
      </c>
      <c r="B87" s="65" t="s">
        <v>544</v>
      </c>
      <c r="C87" s="65" t="s">
        <v>1345</v>
      </c>
      <c r="D87" s="65" t="s">
        <v>18</v>
      </c>
      <c r="E87" s="66">
        <v>403.70000000000005</v>
      </c>
      <c r="F87" s="65"/>
    </row>
    <row r="88" spans="1:6" x14ac:dyDescent="0.25">
      <c r="A88" s="11" t="s">
        <v>62</v>
      </c>
      <c r="B88" s="11" t="s">
        <v>544</v>
      </c>
      <c r="C88" s="11" t="s">
        <v>1346</v>
      </c>
      <c r="D88" s="11" t="s">
        <v>18</v>
      </c>
      <c r="E88" s="86">
        <v>403.70000000000005</v>
      </c>
      <c r="F88" s="11"/>
    </row>
    <row r="89" spans="1:6" x14ac:dyDescent="0.25">
      <c r="A89" s="4" t="s">
        <v>62</v>
      </c>
      <c r="B89" s="4" t="s">
        <v>1347</v>
      </c>
      <c r="C89" s="4" t="s">
        <v>136</v>
      </c>
      <c r="D89" s="4" t="s">
        <v>42</v>
      </c>
      <c r="E89" s="5">
        <v>339.90000000000003</v>
      </c>
      <c r="F89" s="4"/>
    </row>
    <row r="90" spans="1:6" x14ac:dyDescent="0.25">
      <c r="A90" s="11" t="s">
        <v>62</v>
      </c>
      <c r="B90" s="11" t="s">
        <v>951</v>
      </c>
      <c r="C90" s="11" t="s">
        <v>136</v>
      </c>
      <c r="D90" s="11" t="s">
        <v>9</v>
      </c>
      <c r="E90" s="86">
        <v>304.70000000000005</v>
      </c>
      <c r="F90" s="11"/>
    </row>
    <row r="91" spans="1:6" x14ac:dyDescent="0.25">
      <c r="A91" s="4" t="s">
        <v>62</v>
      </c>
      <c r="B91" s="4" t="s">
        <v>1347</v>
      </c>
      <c r="C91" s="4" t="s">
        <v>136</v>
      </c>
      <c r="D91" s="4" t="s">
        <v>10</v>
      </c>
      <c r="E91" s="5">
        <v>261.8</v>
      </c>
      <c r="F91" s="4"/>
    </row>
    <row r="92" spans="1:6" x14ac:dyDescent="0.25">
      <c r="A92" s="11" t="s">
        <v>62</v>
      </c>
      <c r="B92" s="11" t="s">
        <v>5</v>
      </c>
      <c r="C92" s="11" t="s">
        <v>136</v>
      </c>
      <c r="D92" s="11" t="s">
        <v>13</v>
      </c>
      <c r="E92" s="86">
        <v>227.70000000000002</v>
      </c>
      <c r="F92" s="11"/>
    </row>
    <row r="93" spans="1:6" ht="15.75" thickBot="1" x14ac:dyDescent="0.3">
      <c r="A93" s="63" t="s">
        <v>62</v>
      </c>
      <c r="B93" s="63" t="s">
        <v>5</v>
      </c>
      <c r="C93" s="63" t="s">
        <v>136</v>
      </c>
      <c r="D93" s="63" t="s">
        <v>12</v>
      </c>
      <c r="E93" s="64">
        <v>193.60000000000002</v>
      </c>
      <c r="F93" s="63"/>
    </row>
    <row r="94" spans="1:6" ht="15.75" thickTop="1" x14ac:dyDescent="0.25">
      <c r="A94" s="10" t="s">
        <v>278</v>
      </c>
      <c r="B94" s="10" t="s">
        <v>38</v>
      </c>
      <c r="C94" s="10" t="s">
        <v>136</v>
      </c>
      <c r="D94" s="10" t="s">
        <v>40</v>
      </c>
      <c r="E94" s="88">
        <v>462.00000000000006</v>
      </c>
      <c r="F94" s="10"/>
    </row>
    <row r="95" spans="1:6" x14ac:dyDescent="0.25">
      <c r="A95" s="4" t="s">
        <v>278</v>
      </c>
      <c r="B95" s="4" t="s">
        <v>38</v>
      </c>
      <c r="C95" s="4" t="s">
        <v>136</v>
      </c>
      <c r="D95" s="4" t="s">
        <v>18</v>
      </c>
      <c r="E95" s="5">
        <v>396.00000000000006</v>
      </c>
      <c r="F95" s="4"/>
    </row>
    <row r="96" spans="1:6" x14ac:dyDescent="0.25">
      <c r="A96" s="11" t="s">
        <v>278</v>
      </c>
      <c r="B96" s="11" t="s">
        <v>38</v>
      </c>
      <c r="C96" s="11" t="s">
        <v>136</v>
      </c>
      <c r="D96" s="11" t="s">
        <v>7</v>
      </c>
      <c r="E96" s="86">
        <v>352</v>
      </c>
      <c r="F96" s="11"/>
    </row>
    <row r="97" spans="1:6" x14ac:dyDescent="0.25">
      <c r="A97" s="4" t="s">
        <v>278</v>
      </c>
      <c r="B97" s="4" t="s">
        <v>38</v>
      </c>
      <c r="C97" s="4" t="s">
        <v>136</v>
      </c>
      <c r="D97" s="4" t="s">
        <v>21</v>
      </c>
      <c r="E97" s="5">
        <v>308</v>
      </c>
      <c r="F97" s="4"/>
    </row>
    <row r="98" spans="1:6" x14ac:dyDescent="0.25">
      <c r="A98" s="11" t="s">
        <v>278</v>
      </c>
      <c r="B98" s="11" t="s">
        <v>38</v>
      </c>
      <c r="C98" s="11" t="s">
        <v>136</v>
      </c>
      <c r="D98" s="11" t="s">
        <v>42</v>
      </c>
      <c r="E98" s="86">
        <v>275</v>
      </c>
      <c r="F98" s="11"/>
    </row>
    <row r="99" spans="1:6" x14ac:dyDescent="0.25">
      <c r="A99" s="4" t="s">
        <v>278</v>
      </c>
      <c r="B99" s="4" t="s">
        <v>38</v>
      </c>
      <c r="C99" s="4" t="s">
        <v>136</v>
      </c>
      <c r="D99" s="4" t="s">
        <v>9</v>
      </c>
      <c r="E99" s="5">
        <v>258.5</v>
      </c>
      <c r="F99" s="4"/>
    </row>
    <row r="100" spans="1:6" x14ac:dyDescent="0.25">
      <c r="A100" s="11" t="s">
        <v>278</v>
      </c>
      <c r="B100" s="11" t="s">
        <v>38</v>
      </c>
      <c r="C100" s="11" t="s">
        <v>136</v>
      </c>
      <c r="D100" s="11" t="s">
        <v>10</v>
      </c>
      <c r="E100" s="86">
        <v>236.50000000000003</v>
      </c>
      <c r="F100" s="11"/>
    </row>
    <row r="101" spans="1:6" x14ac:dyDescent="0.25">
      <c r="A101" s="4" t="s">
        <v>278</v>
      </c>
      <c r="B101" s="4" t="s">
        <v>38</v>
      </c>
      <c r="C101" s="4" t="s">
        <v>136</v>
      </c>
      <c r="D101" s="4" t="s">
        <v>25</v>
      </c>
      <c r="E101" s="5">
        <v>236.50000000000003</v>
      </c>
      <c r="F101" s="4"/>
    </row>
    <row r="102" spans="1:6" x14ac:dyDescent="0.25">
      <c r="A102" s="11" t="s">
        <v>278</v>
      </c>
      <c r="B102" s="11" t="s">
        <v>38</v>
      </c>
      <c r="C102" s="11" t="s">
        <v>136</v>
      </c>
      <c r="D102" s="11" t="s">
        <v>34</v>
      </c>
      <c r="E102" s="86">
        <v>275</v>
      </c>
      <c r="F102" s="11"/>
    </row>
    <row r="103" spans="1:6" x14ac:dyDescent="0.25">
      <c r="A103" s="4" t="s">
        <v>278</v>
      </c>
      <c r="B103" s="4" t="s">
        <v>38</v>
      </c>
      <c r="C103" s="4" t="s">
        <v>136</v>
      </c>
      <c r="D103" s="4" t="s">
        <v>13</v>
      </c>
      <c r="E103" s="5">
        <v>253.00000000000003</v>
      </c>
      <c r="F103" s="4"/>
    </row>
    <row r="104" spans="1:6" x14ac:dyDescent="0.25">
      <c r="A104" s="11" t="s">
        <v>278</v>
      </c>
      <c r="B104" s="11" t="s">
        <v>38</v>
      </c>
      <c r="C104" s="11" t="s">
        <v>136</v>
      </c>
      <c r="D104" s="11" t="s">
        <v>43</v>
      </c>
      <c r="E104" s="86">
        <v>220.00000000000003</v>
      </c>
      <c r="F104" s="11"/>
    </row>
    <row r="105" spans="1:6" ht="15.75" thickBot="1" x14ac:dyDescent="0.3">
      <c r="A105" s="63" t="s">
        <v>278</v>
      </c>
      <c r="B105" s="63" t="s">
        <v>38</v>
      </c>
      <c r="C105" s="63" t="s">
        <v>136</v>
      </c>
      <c r="D105" s="63" t="s">
        <v>12</v>
      </c>
      <c r="E105" s="64">
        <v>187.00000000000003</v>
      </c>
      <c r="F105" s="63"/>
    </row>
    <row r="106" spans="1:6" ht="15.75" thickTop="1" x14ac:dyDescent="0.25">
      <c r="A106" s="10" t="s">
        <v>1351</v>
      </c>
      <c r="B106" s="10" t="s">
        <v>199</v>
      </c>
      <c r="C106" s="10" t="s">
        <v>1352</v>
      </c>
      <c r="D106" s="10" t="s">
        <v>18</v>
      </c>
      <c r="E106" s="88">
        <v>291.5</v>
      </c>
      <c r="F106" s="10"/>
    </row>
    <row r="107" spans="1:6" x14ac:dyDescent="0.25">
      <c r="A107" s="4" t="s">
        <v>1351</v>
      </c>
      <c r="B107" s="4" t="s">
        <v>199</v>
      </c>
      <c r="C107" s="4" t="s">
        <v>1352</v>
      </c>
      <c r="D107" s="4" t="s">
        <v>21</v>
      </c>
      <c r="E107" s="5">
        <v>258</v>
      </c>
      <c r="F107" s="4"/>
    </row>
    <row r="108" spans="1:6" x14ac:dyDescent="0.25">
      <c r="A108" s="11" t="s">
        <v>1351</v>
      </c>
      <c r="B108" s="11" t="s">
        <v>199</v>
      </c>
      <c r="C108" s="11" t="s">
        <v>1352</v>
      </c>
      <c r="D108" s="11" t="s">
        <v>42</v>
      </c>
      <c r="E108" s="86">
        <v>247.5</v>
      </c>
      <c r="F108" s="11"/>
    </row>
    <row r="109" spans="1:6" x14ac:dyDescent="0.25">
      <c r="A109" s="4" t="s">
        <v>1351</v>
      </c>
      <c r="B109" s="4" t="s">
        <v>199</v>
      </c>
      <c r="C109" s="4" t="s">
        <v>1352</v>
      </c>
      <c r="D109" s="4" t="s">
        <v>9</v>
      </c>
      <c r="E109" s="5">
        <v>236.5</v>
      </c>
      <c r="F109" s="4"/>
    </row>
    <row r="110" spans="1:6" ht="28.5" x14ac:dyDescent="0.25">
      <c r="A110" s="11" t="s">
        <v>1351</v>
      </c>
      <c r="B110" s="11" t="s">
        <v>199</v>
      </c>
      <c r="C110" s="11" t="s">
        <v>1353</v>
      </c>
      <c r="D110" s="11" t="s">
        <v>10</v>
      </c>
      <c r="E110" s="86">
        <v>203.5</v>
      </c>
      <c r="F110" s="11"/>
    </row>
    <row r="111" spans="1:6" x14ac:dyDescent="0.25">
      <c r="A111" s="4" t="s">
        <v>1351</v>
      </c>
      <c r="B111" s="4" t="s">
        <v>14</v>
      </c>
      <c r="C111" s="4" t="s">
        <v>1354</v>
      </c>
      <c r="D111" s="4" t="s">
        <v>10</v>
      </c>
      <c r="E111" s="5">
        <v>198</v>
      </c>
      <c r="F111" s="4"/>
    </row>
    <row r="112" spans="1:6" ht="28.5" x14ac:dyDescent="0.25">
      <c r="A112" s="11" t="s">
        <v>1351</v>
      </c>
      <c r="B112" s="11" t="s">
        <v>199</v>
      </c>
      <c r="C112" s="11" t="s">
        <v>1355</v>
      </c>
      <c r="D112" s="11" t="s">
        <v>13</v>
      </c>
      <c r="E112" s="86">
        <v>181.5</v>
      </c>
      <c r="F112" s="11"/>
    </row>
    <row r="113" spans="1:6" x14ac:dyDescent="0.25">
      <c r="A113" s="4" t="s">
        <v>1351</v>
      </c>
      <c r="B113" s="4" t="s">
        <v>14</v>
      </c>
      <c r="C113" s="4" t="s">
        <v>1354</v>
      </c>
      <c r="D113" s="4" t="s">
        <v>43</v>
      </c>
      <c r="E113" s="5">
        <v>170.5</v>
      </c>
      <c r="F113" s="4"/>
    </row>
    <row r="114" spans="1:6" ht="28.5" x14ac:dyDescent="0.25">
      <c r="A114" s="11" t="s">
        <v>1351</v>
      </c>
      <c r="B114" s="11" t="s">
        <v>1356</v>
      </c>
      <c r="C114" s="11" t="s">
        <v>1357</v>
      </c>
      <c r="D114" s="11" t="s">
        <v>13</v>
      </c>
      <c r="E114" s="86">
        <v>170.5</v>
      </c>
      <c r="F114" s="11"/>
    </row>
    <row r="115" spans="1:6" ht="29.25" thickBot="1" x14ac:dyDescent="0.3">
      <c r="A115" s="63" t="s">
        <v>1351</v>
      </c>
      <c r="B115" s="63" t="s">
        <v>1356</v>
      </c>
      <c r="C115" s="63" t="s">
        <v>1358</v>
      </c>
      <c r="D115" s="63" t="s">
        <v>12</v>
      </c>
      <c r="E115" s="64">
        <v>143</v>
      </c>
      <c r="F115" s="63"/>
    </row>
    <row r="116" spans="1:6" ht="15.75" thickTop="1" x14ac:dyDescent="0.25">
      <c r="A116" s="10" t="s">
        <v>285</v>
      </c>
      <c r="B116" s="10" t="s">
        <v>5</v>
      </c>
      <c r="C116" s="10" t="s">
        <v>1343</v>
      </c>
      <c r="D116" s="10" t="s">
        <v>18</v>
      </c>
      <c r="E116" s="88">
        <v>330</v>
      </c>
      <c r="F116" s="10" t="s">
        <v>1364</v>
      </c>
    </row>
    <row r="117" spans="1:6" x14ac:dyDescent="0.25">
      <c r="A117" s="4" t="s">
        <v>285</v>
      </c>
      <c r="B117" s="4" t="s">
        <v>5</v>
      </c>
      <c r="C117" s="4" t="s">
        <v>1343</v>
      </c>
      <c r="D117" s="4" t="s">
        <v>18</v>
      </c>
      <c r="E117" s="5">
        <v>308</v>
      </c>
      <c r="F117" s="4" t="s">
        <v>1333</v>
      </c>
    </row>
    <row r="118" spans="1:6" x14ac:dyDescent="0.25">
      <c r="A118" s="11" t="s">
        <v>285</v>
      </c>
      <c r="B118" s="11" t="s">
        <v>5</v>
      </c>
      <c r="C118" s="11" t="s">
        <v>1343</v>
      </c>
      <c r="D118" s="11" t="s">
        <v>7</v>
      </c>
      <c r="E118" s="86">
        <v>286</v>
      </c>
      <c r="F118" s="11" t="s">
        <v>1333</v>
      </c>
    </row>
    <row r="119" spans="1:6" ht="15.75" thickBot="1" x14ac:dyDescent="0.3">
      <c r="A119" s="63" t="s">
        <v>285</v>
      </c>
      <c r="B119" s="63" t="s">
        <v>5</v>
      </c>
      <c r="C119" s="63" t="s">
        <v>1343</v>
      </c>
      <c r="D119" s="63" t="s">
        <v>13</v>
      </c>
      <c r="E119" s="64">
        <v>192.5</v>
      </c>
      <c r="F119" s="63" t="s">
        <v>1365</v>
      </c>
    </row>
    <row r="120" spans="1:6" ht="72" thickTop="1" x14ac:dyDescent="0.25">
      <c r="A120" s="10" t="s">
        <v>1229</v>
      </c>
      <c r="B120" s="10" t="s">
        <v>199</v>
      </c>
      <c r="C120" s="10" t="s">
        <v>1327</v>
      </c>
      <c r="D120" s="10" t="s">
        <v>18</v>
      </c>
      <c r="E120" s="88">
        <v>300</v>
      </c>
      <c r="F120" s="10"/>
    </row>
    <row r="121" spans="1:6" ht="71.25" x14ac:dyDescent="0.25">
      <c r="A121" s="4" t="s">
        <v>1229</v>
      </c>
      <c r="B121" s="4" t="s">
        <v>199</v>
      </c>
      <c r="C121" s="4" t="s">
        <v>1327</v>
      </c>
      <c r="D121" s="4" t="s">
        <v>21</v>
      </c>
      <c r="E121" s="5">
        <v>260</v>
      </c>
      <c r="F121" s="4"/>
    </row>
    <row r="122" spans="1:6" ht="71.25" x14ac:dyDescent="0.25">
      <c r="A122" s="11" t="s">
        <v>1229</v>
      </c>
      <c r="B122" s="11" t="s">
        <v>199</v>
      </c>
      <c r="C122" s="11" t="s">
        <v>1327</v>
      </c>
      <c r="D122" s="11" t="s">
        <v>21</v>
      </c>
      <c r="E122" s="86">
        <v>260</v>
      </c>
      <c r="F122" s="11"/>
    </row>
    <row r="123" spans="1:6" ht="71.25" x14ac:dyDescent="0.25">
      <c r="A123" s="4" t="s">
        <v>1229</v>
      </c>
      <c r="B123" s="4" t="s">
        <v>199</v>
      </c>
      <c r="C123" s="4" t="s">
        <v>1327</v>
      </c>
      <c r="D123" s="4" t="s">
        <v>21</v>
      </c>
      <c r="E123" s="5">
        <v>260</v>
      </c>
      <c r="F123" s="4"/>
    </row>
    <row r="124" spans="1:6" ht="71.25" x14ac:dyDescent="0.25">
      <c r="A124" s="11" t="s">
        <v>1229</v>
      </c>
      <c r="B124" s="11" t="s">
        <v>199</v>
      </c>
      <c r="C124" s="11" t="s">
        <v>1327</v>
      </c>
      <c r="D124" s="11" t="s">
        <v>10</v>
      </c>
      <c r="E124" s="86">
        <v>200</v>
      </c>
      <c r="F124" s="11"/>
    </row>
    <row r="125" spans="1:6" ht="71.25" x14ac:dyDescent="0.25">
      <c r="A125" s="4" t="s">
        <v>1229</v>
      </c>
      <c r="B125" s="4" t="s">
        <v>199</v>
      </c>
      <c r="C125" s="4" t="s">
        <v>1327</v>
      </c>
      <c r="D125" s="4" t="s">
        <v>10</v>
      </c>
      <c r="E125" s="5">
        <v>160</v>
      </c>
      <c r="F125" s="4"/>
    </row>
    <row r="126" spans="1:6" ht="71.25" x14ac:dyDescent="0.25">
      <c r="A126" s="11" t="s">
        <v>1229</v>
      </c>
      <c r="B126" s="11" t="s">
        <v>199</v>
      </c>
      <c r="C126" s="11" t="s">
        <v>1327</v>
      </c>
      <c r="D126" s="11" t="s">
        <v>10</v>
      </c>
      <c r="E126" s="86">
        <v>160</v>
      </c>
      <c r="F126" s="11"/>
    </row>
    <row r="127" spans="1:6" ht="72" thickBot="1" x14ac:dyDescent="0.3">
      <c r="A127" s="63" t="s">
        <v>1229</v>
      </c>
      <c r="B127" s="63" t="s">
        <v>199</v>
      </c>
      <c r="C127" s="63" t="s">
        <v>1327</v>
      </c>
      <c r="D127" s="63" t="s">
        <v>34</v>
      </c>
      <c r="E127" s="64">
        <v>150</v>
      </c>
      <c r="F127" s="63"/>
    </row>
    <row r="128" spans="1:6" ht="15.75" thickTop="1" x14ac:dyDescent="0.25">
      <c r="A128" s="10" t="s">
        <v>313</v>
      </c>
      <c r="B128" s="10" t="s">
        <v>314</v>
      </c>
      <c r="C128" s="10" t="s">
        <v>1343</v>
      </c>
      <c r="D128" s="10" t="s">
        <v>42</v>
      </c>
      <c r="E128" s="88">
        <v>289.3</v>
      </c>
      <c r="F128" s="10"/>
    </row>
    <row r="129" spans="1:6" x14ac:dyDescent="0.25">
      <c r="A129" s="4" t="s">
        <v>313</v>
      </c>
      <c r="B129" s="4" t="s">
        <v>314</v>
      </c>
      <c r="C129" s="4" t="s">
        <v>1343</v>
      </c>
      <c r="D129" s="4" t="s">
        <v>7</v>
      </c>
      <c r="E129" s="5">
        <v>289.3</v>
      </c>
      <c r="F129" s="4"/>
    </row>
    <row r="130" spans="1:6" x14ac:dyDescent="0.25">
      <c r="A130" s="11" t="s">
        <v>313</v>
      </c>
      <c r="B130" s="11" t="s">
        <v>314</v>
      </c>
      <c r="C130" s="11" t="s">
        <v>1343</v>
      </c>
      <c r="D130" s="11" t="s">
        <v>10</v>
      </c>
      <c r="E130" s="86">
        <v>231</v>
      </c>
      <c r="F130" s="11"/>
    </row>
    <row r="131" spans="1:6" x14ac:dyDescent="0.25">
      <c r="A131" s="4" t="s">
        <v>313</v>
      </c>
      <c r="B131" s="4" t="s">
        <v>314</v>
      </c>
      <c r="C131" s="4" t="s">
        <v>1343</v>
      </c>
      <c r="D131" s="4" t="s">
        <v>25</v>
      </c>
      <c r="E131" s="5">
        <v>207.9</v>
      </c>
      <c r="F131" s="4"/>
    </row>
    <row r="132" spans="1:6" x14ac:dyDescent="0.25">
      <c r="A132" s="11" t="s">
        <v>313</v>
      </c>
      <c r="B132" s="11" t="s">
        <v>314</v>
      </c>
      <c r="C132" s="11" t="s">
        <v>1343</v>
      </c>
      <c r="D132" s="11" t="s">
        <v>13</v>
      </c>
      <c r="E132" s="86">
        <v>196.9</v>
      </c>
      <c r="F132" s="11"/>
    </row>
    <row r="133" spans="1:6" x14ac:dyDescent="0.25">
      <c r="A133" s="4" t="s">
        <v>313</v>
      </c>
      <c r="B133" s="4" t="s">
        <v>314</v>
      </c>
      <c r="C133" s="4" t="s">
        <v>1343</v>
      </c>
      <c r="D133" s="4" t="s">
        <v>43</v>
      </c>
      <c r="E133" s="5">
        <v>168.3</v>
      </c>
      <c r="F133" s="4"/>
    </row>
    <row r="134" spans="1:6" ht="15.75" thickBot="1" x14ac:dyDescent="0.3">
      <c r="A134" s="12" t="s">
        <v>313</v>
      </c>
      <c r="B134" s="12" t="s">
        <v>314</v>
      </c>
      <c r="C134" s="12" t="s">
        <v>1343</v>
      </c>
      <c r="D134" s="12" t="s">
        <v>12</v>
      </c>
      <c r="E134" s="87">
        <v>184.8</v>
      </c>
      <c r="F134" s="12"/>
    </row>
    <row r="135" spans="1:6" ht="15.75" thickTop="1" x14ac:dyDescent="0.25">
      <c r="A135" s="65" t="s">
        <v>427</v>
      </c>
      <c r="B135" s="65" t="s">
        <v>199</v>
      </c>
      <c r="C135" s="65" t="s">
        <v>536</v>
      </c>
      <c r="D135" s="65" t="s">
        <v>42</v>
      </c>
      <c r="E135" s="66">
        <v>285</v>
      </c>
      <c r="F135" s="65"/>
    </row>
    <row r="136" spans="1:6" x14ac:dyDescent="0.25">
      <c r="A136" s="11" t="s">
        <v>427</v>
      </c>
      <c r="B136" s="11" t="s">
        <v>199</v>
      </c>
      <c r="C136" s="11" t="s">
        <v>1377</v>
      </c>
      <c r="D136" s="11" t="s">
        <v>42</v>
      </c>
      <c r="E136" s="86">
        <v>285</v>
      </c>
      <c r="F136" s="11"/>
    </row>
    <row r="137" spans="1:6" x14ac:dyDescent="0.25">
      <c r="A137" s="4" t="s">
        <v>427</v>
      </c>
      <c r="B137" s="4" t="s">
        <v>199</v>
      </c>
      <c r="C137" s="4" t="s">
        <v>1285</v>
      </c>
      <c r="D137" s="4" t="s">
        <v>42</v>
      </c>
      <c r="E137" s="5">
        <v>280</v>
      </c>
      <c r="F137" s="4"/>
    </row>
    <row r="138" spans="1:6" ht="15.75" thickBot="1" x14ac:dyDescent="0.3">
      <c r="A138" s="12" t="s">
        <v>427</v>
      </c>
      <c r="B138" s="12" t="s">
        <v>14</v>
      </c>
      <c r="C138" s="12" t="s">
        <v>1285</v>
      </c>
      <c r="D138" s="12" t="s">
        <v>12</v>
      </c>
      <c r="E138" s="87">
        <v>140</v>
      </c>
      <c r="F138" s="12"/>
    </row>
    <row r="139" spans="1:6" ht="15.75" thickTop="1" x14ac:dyDescent="0.25">
      <c r="A139" s="65" t="s">
        <v>68</v>
      </c>
      <c r="B139" s="65" t="s">
        <v>63</v>
      </c>
      <c r="C139" s="65" t="s">
        <v>136</v>
      </c>
      <c r="D139" s="65" t="s">
        <v>18</v>
      </c>
      <c r="E139" s="66">
        <v>396</v>
      </c>
      <c r="F139" s="65" t="s">
        <v>18</v>
      </c>
    </row>
    <row r="140" spans="1:6" ht="28.5" x14ac:dyDescent="0.25">
      <c r="A140" s="11" t="s">
        <v>68</v>
      </c>
      <c r="B140" s="11" t="s">
        <v>63</v>
      </c>
      <c r="C140" s="11" t="s">
        <v>136</v>
      </c>
      <c r="D140" s="11" t="s">
        <v>7</v>
      </c>
      <c r="E140" s="86">
        <v>374</v>
      </c>
      <c r="F140" s="11" t="s">
        <v>64</v>
      </c>
    </row>
    <row r="141" spans="1:6" x14ac:dyDescent="0.25">
      <c r="A141" s="4" t="s">
        <v>68</v>
      </c>
      <c r="B141" s="4" t="s">
        <v>63</v>
      </c>
      <c r="C141" s="4" t="s">
        <v>136</v>
      </c>
      <c r="D141" s="4" t="s">
        <v>21</v>
      </c>
      <c r="E141" s="5">
        <v>341</v>
      </c>
      <c r="F141" s="4" t="s">
        <v>21</v>
      </c>
    </row>
    <row r="142" spans="1:6" x14ac:dyDescent="0.25">
      <c r="A142" s="11" t="s">
        <v>68</v>
      </c>
      <c r="B142" s="11" t="s">
        <v>63</v>
      </c>
      <c r="C142" s="11" t="s">
        <v>136</v>
      </c>
      <c r="D142" s="11" t="s">
        <v>42</v>
      </c>
      <c r="E142" s="86">
        <v>319</v>
      </c>
      <c r="F142" s="11" t="s">
        <v>42</v>
      </c>
    </row>
    <row r="143" spans="1:6" ht="15.75" thickBot="1" x14ac:dyDescent="0.3">
      <c r="A143" s="63" t="s">
        <v>68</v>
      </c>
      <c r="B143" s="4" t="s">
        <v>63</v>
      </c>
      <c r="C143" s="4" t="s">
        <v>136</v>
      </c>
      <c r="D143" s="4" t="s">
        <v>9</v>
      </c>
      <c r="E143" s="5">
        <v>286</v>
      </c>
      <c r="F143" s="4" t="s">
        <v>9</v>
      </c>
    </row>
    <row r="144" spans="1:6" ht="29.25" thickTop="1" x14ac:dyDescent="0.25">
      <c r="A144" s="10" t="s">
        <v>68</v>
      </c>
      <c r="B144" s="11" t="s">
        <v>63</v>
      </c>
      <c r="C144" s="11" t="s">
        <v>136</v>
      </c>
      <c r="D144" s="11" t="s">
        <v>34</v>
      </c>
      <c r="E144" s="86">
        <v>264</v>
      </c>
      <c r="F144" s="11" t="s">
        <v>447</v>
      </c>
    </row>
    <row r="145" spans="1:6" ht="28.5" x14ac:dyDescent="0.25">
      <c r="A145" s="4" t="s">
        <v>68</v>
      </c>
      <c r="B145" s="4" t="s">
        <v>63</v>
      </c>
      <c r="C145" s="4" t="s">
        <v>136</v>
      </c>
      <c r="D145" s="4" t="s">
        <v>10</v>
      </c>
      <c r="E145" s="5">
        <v>242</v>
      </c>
      <c r="F145" s="4" t="s">
        <v>448</v>
      </c>
    </row>
    <row r="146" spans="1:6" x14ac:dyDescent="0.25">
      <c r="A146" s="11" t="s">
        <v>68</v>
      </c>
      <c r="B146" s="11" t="s">
        <v>63</v>
      </c>
      <c r="C146" s="11" t="s">
        <v>136</v>
      </c>
      <c r="D146" s="11" t="s">
        <v>13</v>
      </c>
      <c r="E146" s="86">
        <v>209</v>
      </c>
      <c r="F146" s="11" t="s">
        <v>67</v>
      </c>
    </row>
    <row r="147" spans="1:6" x14ac:dyDescent="0.25">
      <c r="A147" s="4" t="s">
        <v>68</v>
      </c>
      <c r="B147" s="4" t="s">
        <v>63</v>
      </c>
      <c r="C147" s="4" t="s">
        <v>136</v>
      </c>
      <c r="D147" s="4" t="s">
        <v>43</v>
      </c>
      <c r="E147" s="5">
        <v>165</v>
      </c>
      <c r="F147" s="4" t="s">
        <v>449</v>
      </c>
    </row>
    <row r="148" spans="1:6" ht="15.75" thickBot="1" x14ac:dyDescent="0.3">
      <c r="A148" s="12" t="s">
        <v>68</v>
      </c>
      <c r="B148" s="12" t="s">
        <v>63</v>
      </c>
      <c r="C148" s="12" t="s">
        <v>136</v>
      </c>
      <c r="D148" s="12" t="s">
        <v>12</v>
      </c>
      <c r="E148" s="87">
        <v>132</v>
      </c>
      <c r="F148" s="12" t="s">
        <v>12</v>
      </c>
    </row>
    <row r="149" spans="1:6" ht="15.75" thickTop="1" x14ac:dyDescent="0.25">
      <c r="A149" s="65" t="s">
        <v>1371</v>
      </c>
      <c r="B149" s="65" t="s">
        <v>63</v>
      </c>
      <c r="C149" s="65" t="s">
        <v>1366</v>
      </c>
      <c r="D149" s="65" t="s">
        <v>34</v>
      </c>
      <c r="E149" s="66">
        <v>173.25</v>
      </c>
      <c r="F149" s="65" t="s">
        <v>1367</v>
      </c>
    </row>
    <row r="150" spans="1:6" x14ac:dyDescent="0.25">
      <c r="A150" s="11" t="s">
        <v>1371</v>
      </c>
      <c r="B150" s="11" t="s">
        <v>63</v>
      </c>
      <c r="C150" s="11" t="s">
        <v>1366</v>
      </c>
      <c r="D150" s="11" t="s">
        <v>42</v>
      </c>
      <c r="E150" s="86">
        <v>235.8125</v>
      </c>
      <c r="F150" s="11" t="s">
        <v>1368</v>
      </c>
    </row>
    <row r="151" spans="1:6" ht="28.5" x14ac:dyDescent="0.25">
      <c r="A151" s="4" t="s">
        <v>1371</v>
      </c>
      <c r="B151" s="4" t="s">
        <v>292</v>
      </c>
      <c r="C151" s="4" t="s">
        <v>1366</v>
      </c>
      <c r="D151" s="4" t="s">
        <v>10</v>
      </c>
      <c r="E151" s="5">
        <v>274.3125</v>
      </c>
      <c r="F151" s="4" t="s">
        <v>1369</v>
      </c>
    </row>
    <row r="152" spans="1:6" ht="15.75" thickBot="1" x14ac:dyDescent="0.3">
      <c r="A152" s="12" t="s">
        <v>1371</v>
      </c>
      <c r="B152" s="12" t="s">
        <v>292</v>
      </c>
      <c r="C152" s="12" t="s">
        <v>1366</v>
      </c>
      <c r="D152" s="12" t="s">
        <v>42</v>
      </c>
      <c r="E152" s="87">
        <v>303.1875</v>
      </c>
      <c r="F152" s="12" t="s">
        <v>1370</v>
      </c>
    </row>
    <row r="153" spans="1:6" ht="15.75" thickTop="1" x14ac:dyDescent="0.25">
      <c r="A153" s="65" t="s">
        <v>257</v>
      </c>
      <c r="B153" s="65" t="s">
        <v>5</v>
      </c>
      <c r="C153" s="65" t="s">
        <v>136</v>
      </c>
      <c r="D153" s="65" t="s">
        <v>18</v>
      </c>
      <c r="E153" s="66">
        <v>430</v>
      </c>
      <c r="F153" s="65" t="s">
        <v>19</v>
      </c>
    </row>
    <row r="154" spans="1:6" x14ac:dyDescent="0.25">
      <c r="A154" s="11" t="s">
        <v>257</v>
      </c>
      <c r="B154" s="11" t="s">
        <v>5</v>
      </c>
      <c r="C154" s="11" t="s">
        <v>136</v>
      </c>
      <c r="D154" s="11" t="s">
        <v>7</v>
      </c>
      <c r="E154" s="86">
        <v>345</v>
      </c>
      <c r="F154" s="11" t="s">
        <v>20</v>
      </c>
    </row>
    <row r="155" spans="1:6" ht="42.75" x14ac:dyDescent="0.25">
      <c r="A155" s="4" t="s">
        <v>257</v>
      </c>
      <c r="B155" s="4" t="s">
        <v>5</v>
      </c>
      <c r="C155" s="4" t="s">
        <v>136</v>
      </c>
      <c r="D155" s="4" t="s">
        <v>21</v>
      </c>
      <c r="E155" s="5">
        <v>305</v>
      </c>
      <c r="F155" s="4" t="s">
        <v>22</v>
      </c>
    </row>
    <row r="156" spans="1:6" x14ac:dyDescent="0.25">
      <c r="A156" s="11" t="s">
        <v>257</v>
      </c>
      <c r="B156" s="11" t="s">
        <v>5</v>
      </c>
      <c r="C156" s="11" t="s">
        <v>136</v>
      </c>
      <c r="D156" s="11" t="s">
        <v>9</v>
      </c>
      <c r="E156" s="86">
        <v>245</v>
      </c>
      <c r="F156" s="11" t="s">
        <v>23</v>
      </c>
    </row>
    <row r="157" spans="1:6" x14ac:dyDescent="0.25">
      <c r="A157" s="4" t="s">
        <v>257</v>
      </c>
      <c r="B157" s="4" t="s">
        <v>5</v>
      </c>
      <c r="C157" s="4" t="s">
        <v>136</v>
      </c>
      <c r="D157" s="4" t="s">
        <v>10</v>
      </c>
      <c r="E157" s="5">
        <v>215</v>
      </c>
      <c r="F157" s="4" t="s">
        <v>24</v>
      </c>
    </row>
    <row r="158" spans="1:6" x14ac:dyDescent="0.25">
      <c r="A158" s="11" t="s">
        <v>257</v>
      </c>
      <c r="B158" s="11" t="s">
        <v>5</v>
      </c>
      <c r="C158" s="11" t="s">
        <v>136</v>
      </c>
      <c r="D158" s="11" t="s">
        <v>25</v>
      </c>
      <c r="E158" s="86">
        <v>175</v>
      </c>
      <c r="F158" s="11" t="s">
        <v>26</v>
      </c>
    </row>
    <row r="159" spans="1:6" x14ac:dyDescent="0.25">
      <c r="A159" s="4" t="s">
        <v>257</v>
      </c>
      <c r="B159" s="4" t="s">
        <v>5</v>
      </c>
      <c r="C159" s="4" t="s">
        <v>136</v>
      </c>
      <c r="D159" s="4" t="s">
        <v>12</v>
      </c>
      <c r="E159" s="5">
        <v>145</v>
      </c>
      <c r="F159" s="4" t="s">
        <v>27</v>
      </c>
    </row>
    <row r="160" spans="1:6" ht="42.75" x14ac:dyDescent="0.25">
      <c r="A160" s="11" t="s">
        <v>257</v>
      </c>
      <c r="B160" s="11" t="s">
        <v>5</v>
      </c>
      <c r="C160" s="11" t="s">
        <v>136</v>
      </c>
      <c r="D160" s="11" t="s">
        <v>34</v>
      </c>
      <c r="E160" s="86">
        <v>215</v>
      </c>
      <c r="F160" s="11" t="s">
        <v>254</v>
      </c>
    </row>
    <row r="161" spans="1:6" ht="28.5" x14ac:dyDescent="0.25">
      <c r="A161" s="4" t="s">
        <v>257</v>
      </c>
      <c r="B161" s="4" t="s">
        <v>5</v>
      </c>
      <c r="C161" s="4" t="s">
        <v>136</v>
      </c>
      <c r="D161" s="4" t="s">
        <v>13</v>
      </c>
      <c r="E161" s="5">
        <v>185</v>
      </c>
      <c r="F161" s="4" t="s">
        <v>255</v>
      </c>
    </row>
    <row r="162" spans="1:6" ht="28.5" x14ac:dyDescent="0.25">
      <c r="A162" s="11" t="s">
        <v>257</v>
      </c>
      <c r="B162" s="11" t="s">
        <v>5</v>
      </c>
      <c r="C162" s="11" t="s">
        <v>136</v>
      </c>
      <c r="D162" s="11" t="s">
        <v>43</v>
      </c>
      <c r="E162" s="86">
        <v>145</v>
      </c>
      <c r="F162" s="11" t="s">
        <v>256</v>
      </c>
    </row>
    <row r="163" spans="1:6" ht="42.75" x14ac:dyDescent="0.25">
      <c r="A163" s="4" t="s">
        <v>257</v>
      </c>
      <c r="B163" s="4" t="s">
        <v>253</v>
      </c>
      <c r="C163" s="4" t="s">
        <v>136</v>
      </c>
      <c r="D163" s="4" t="s">
        <v>34</v>
      </c>
      <c r="E163" s="5">
        <v>110</v>
      </c>
      <c r="F163" s="4" t="s">
        <v>254</v>
      </c>
    </row>
    <row r="164" spans="1:6" ht="28.5" x14ac:dyDescent="0.25">
      <c r="A164" s="11" t="s">
        <v>257</v>
      </c>
      <c r="B164" s="11" t="s">
        <v>253</v>
      </c>
      <c r="C164" s="11" t="s">
        <v>136</v>
      </c>
      <c r="D164" s="11" t="s">
        <v>13</v>
      </c>
      <c r="E164" s="86">
        <v>95</v>
      </c>
      <c r="F164" s="11" t="s">
        <v>255</v>
      </c>
    </row>
    <row r="165" spans="1:6" ht="29.25" thickBot="1" x14ac:dyDescent="0.3">
      <c r="A165" s="63" t="s">
        <v>257</v>
      </c>
      <c r="B165" s="63" t="s">
        <v>253</v>
      </c>
      <c r="C165" s="63" t="s">
        <v>136</v>
      </c>
      <c r="D165" s="63" t="s">
        <v>43</v>
      </c>
      <c r="E165" s="64">
        <v>75</v>
      </c>
      <c r="F165" s="63" t="s">
        <v>256</v>
      </c>
    </row>
    <row r="166" spans="1:6" ht="15.75" thickTop="1" x14ac:dyDescent="0.25"/>
  </sheetData>
  <autoFilter ref="A2:F165" xr:uid="{13D21C51-5215-46D5-A977-AC09B8BAE0EE}">
    <sortState xmlns:xlrd2="http://schemas.microsoft.com/office/spreadsheetml/2017/richdata2" ref="A3:F165">
      <sortCondition ref="A2:A165"/>
    </sortState>
  </autoFilter>
  <mergeCells count="1">
    <mergeCell ref="B1:F1"/>
  </mergeCells>
  <dataValidations count="1">
    <dataValidation type="list" allowBlank="1" showInputMessage="1" showErrorMessage="1" prompt="Please select from the dropdown list." sqref="D3:D23 D32:D165" xr:uid="{6258F970-75AC-4A14-BC2D-51E29915BE59}">
      <formula1>"Partner, Director, Senior Manager, Associate Director, Principal, Associate, Senior, Scientist, Specialist, Technician, Draftsperson, Graduate"</formula1>
    </dataValidation>
  </dataValidations>
  <hyperlinks>
    <hyperlink ref="A1" location="Summary!A1" display="Link to SUMMARY Worksheet" xr:uid="{BEC06C03-2709-4911-848A-071F49CC5E65}"/>
  </hyperlinks>
  <pageMargins left="0.7" right="0.7" top="0.75" bottom="0.75" header="0.3" footer="0.3"/>
  <headerFooter>
    <oddHeader>&amp;C&amp;"Calibri"&amp;12&amp;KFF0000 OFFICIAL&amp;1#_x000D_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8792-349E-45C3-8D75-4D3F8B7DA7B9}">
  <sheetPr>
    <tabColor theme="9" tint="-0.249977111117893"/>
  </sheetPr>
  <dimension ref="A1:M34"/>
  <sheetViews>
    <sheetView showGridLines="0" zoomScaleNormal="100" workbookViewId="0">
      <selection activeCell="A2" sqref="A2"/>
    </sheetView>
  </sheetViews>
  <sheetFormatPr defaultRowHeight="15" x14ac:dyDescent="0.25"/>
  <cols>
    <col min="1" max="1" width="54.5703125" bestFit="1" customWidth="1"/>
    <col min="2" max="13" width="14.7109375" customWidth="1"/>
    <col min="14" max="14" width="11.28515625" bestFit="1" customWidth="1"/>
  </cols>
  <sheetData>
    <row r="1" spans="1:13" ht="25.5" x14ac:dyDescent="0.5">
      <c r="A1" s="39" t="s">
        <v>195</v>
      </c>
      <c r="B1" s="178" t="s">
        <v>1515</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339</v>
      </c>
      <c r="B4" s="71"/>
      <c r="C4" s="72"/>
      <c r="D4" s="72">
        <v>390</v>
      </c>
      <c r="E4" s="72"/>
      <c r="F4" s="72"/>
      <c r="G4" s="72"/>
      <c r="H4" s="72">
        <v>360</v>
      </c>
      <c r="I4" s="72"/>
      <c r="J4" s="72"/>
      <c r="K4" s="72">
        <v>300</v>
      </c>
      <c r="L4" s="72"/>
      <c r="M4" s="72"/>
    </row>
    <row r="5" spans="1:13" ht="16.5" x14ac:dyDescent="0.3">
      <c r="A5" s="84" t="s">
        <v>344</v>
      </c>
      <c r="B5" s="73"/>
      <c r="C5" s="46"/>
      <c r="D5" s="46"/>
      <c r="E5" s="46"/>
      <c r="F5" s="46"/>
      <c r="G5" s="46"/>
      <c r="H5" s="46">
        <v>210</v>
      </c>
      <c r="I5" s="46"/>
      <c r="J5" s="46">
        <v>190</v>
      </c>
      <c r="K5" s="46"/>
      <c r="L5" s="46"/>
      <c r="M5" s="46"/>
    </row>
    <row r="6" spans="1:13" ht="16.5" x14ac:dyDescent="0.3">
      <c r="A6" s="70" t="s">
        <v>1386</v>
      </c>
      <c r="B6" s="73">
        <v>195</v>
      </c>
      <c r="C6" s="46">
        <v>425</v>
      </c>
      <c r="D6" s="46">
        <v>385</v>
      </c>
      <c r="E6" s="46"/>
      <c r="F6" s="46">
        <v>135</v>
      </c>
      <c r="G6" s="46"/>
      <c r="H6" s="46"/>
      <c r="I6" s="46"/>
      <c r="J6" s="46">
        <v>210</v>
      </c>
      <c r="K6" s="46">
        <v>245</v>
      </c>
      <c r="L6" s="46">
        <v>175</v>
      </c>
      <c r="M6" s="46"/>
    </row>
    <row r="7" spans="1:13" ht="16.5" x14ac:dyDescent="0.3">
      <c r="A7" s="84" t="s">
        <v>467</v>
      </c>
      <c r="B7" s="73"/>
      <c r="C7" s="46">
        <v>330</v>
      </c>
      <c r="D7" s="46">
        <v>380</v>
      </c>
      <c r="E7" s="46"/>
      <c r="F7" s="46"/>
      <c r="G7" s="46"/>
      <c r="H7" s="46">
        <v>280</v>
      </c>
      <c r="I7" s="46">
        <v>170</v>
      </c>
      <c r="J7" s="46">
        <v>225</v>
      </c>
      <c r="K7" s="46"/>
      <c r="L7" s="46"/>
      <c r="M7" s="46">
        <v>120</v>
      </c>
    </row>
    <row r="8" spans="1:13" ht="16.5" x14ac:dyDescent="0.3">
      <c r="A8" s="70" t="s">
        <v>61</v>
      </c>
      <c r="B8" s="73">
        <v>341</v>
      </c>
      <c r="C8" s="46"/>
      <c r="D8" s="46">
        <v>407</v>
      </c>
      <c r="E8" s="46"/>
      <c r="F8" s="46">
        <v>187</v>
      </c>
      <c r="G8" s="46"/>
      <c r="H8" s="46">
        <v>385</v>
      </c>
      <c r="I8" s="46"/>
      <c r="J8" s="46">
        <v>264</v>
      </c>
      <c r="K8" s="46"/>
      <c r="L8" s="46">
        <v>308</v>
      </c>
      <c r="M8" s="46">
        <v>231</v>
      </c>
    </row>
    <row r="9" spans="1:13" ht="16.5" x14ac:dyDescent="0.3">
      <c r="A9" s="84" t="s">
        <v>259</v>
      </c>
      <c r="B9" s="73">
        <v>242</v>
      </c>
      <c r="C9" s="46"/>
      <c r="D9" s="46">
        <v>288.2</v>
      </c>
      <c r="E9" s="46"/>
      <c r="F9" s="46">
        <v>187</v>
      </c>
      <c r="G9" s="46">
        <v>288.2</v>
      </c>
      <c r="H9" s="46"/>
      <c r="I9" s="46"/>
      <c r="J9" s="46">
        <v>242</v>
      </c>
      <c r="K9" s="46"/>
      <c r="L9" s="46"/>
      <c r="M9" s="46"/>
    </row>
    <row r="10" spans="1:13" ht="16.5" x14ac:dyDescent="0.3">
      <c r="A10" s="70" t="s">
        <v>1298</v>
      </c>
      <c r="B10" s="73">
        <v>275</v>
      </c>
      <c r="C10" s="46"/>
      <c r="D10" s="46">
        <v>385</v>
      </c>
      <c r="E10" s="46"/>
      <c r="F10" s="46"/>
      <c r="G10" s="46"/>
      <c r="H10" s="46">
        <v>302.5</v>
      </c>
      <c r="I10" s="46"/>
      <c r="J10" s="46"/>
      <c r="K10" s="46">
        <v>247.5</v>
      </c>
      <c r="L10" s="46">
        <v>220</v>
      </c>
      <c r="M10" s="46"/>
    </row>
    <row r="11" spans="1:13" ht="16.5" x14ac:dyDescent="0.3">
      <c r="A11" s="84" t="s">
        <v>509</v>
      </c>
      <c r="B11" s="73">
        <v>230</v>
      </c>
      <c r="C11" s="46"/>
      <c r="D11" s="46"/>
      <c r="E11" s="46"/>
      <c r="F11" s="46"/>
      <c r="G11" s="46"/>
      <c r="H11" s="46">
        <v>265</v>
      </c>
      <c r="I11" s="46"/>
      <c r="J11" s="46">
        <v>200</v>
      </c>
      <c r="K11" s="46">
        <v>265</v>
      </c>
      <c r="L11" s="46"/>
      <c r="M11" s="46"/>
    </row>
    <row r="12" spans="1:13" ht="16.5" x14ac:dyDescent="0.3">
      <c r="A12" s="70" t="s">
        <v>73</v>
      </c>
      <c r="B12" s="73">
        <v>330</v>
      </c>
      <c r="C12" s="46"/>
      <c r="D12" s="46">
        <v>347</v>
      </c>
      <c r="E12" s="46">
        <v>198</v>
      </c>
      <c r="F12" s="46"/>
      <c r="G12" s="46"/>
      <c r="H12" s="46">
        <v>374</v>
      </c>
      <c r="I12" s="46"/>
      <c r="J12" s="46">
        <v>253</v>
      </c>
      <c r="K12" s="46">
        <v>275</v>
      </c>
      <c r="L12" s="46">
        <v>209</v>
      </c>
      <c r="M12" s="46">
        <v>209</v>
      </c>
    </row>
    <row r="13" spans="1:13" ht="16.5" x14ac:dyDescent="0.3">
      <c r="A13" s="84" t="s">
        <v>1414</v>
      </c>
      <c r="B13" s="73"/>
      <c r="C13" s="46"/>
      <c r="D13" s="46">
        <v>330</v>
      </c>
      <c r="E13" s="46"/>
      <c r="F13" s="46"/>
      <c r="G13" s="46"/>
      <c r="H13" s="46">
        <v>286</v>
      </c>
      <c r="I13" s="46"/>
      <c r="J13" s="46"/>
      <c r="K13" s="46">
        <v>242</v>
      </c>
      <c r="L13" s="46"/>
      <c r="M13" s="46"/>
    </row>
    <row r="14" spans="1:13" ht="16.5" x14ac:dyDescent="0.3">
      <c r="A14" s="70" t="s">
        <v>62</v>
      </c>
      <c r="B14" s="73">
        <v>304.70000000000005</v>
      </c>
      <c r="C14" s="46">
        <v>403.70000000000005</v>
      </c>
      <c r="D14" s="46">
        <v>498.30000000000007</v>
      </c>
      <c r="E14" s="46"/>
      <c r="F14" s="46">
        <v>193.60000000000002</v>
      </c>
      <c r="G14" s="46"/>
      <c r="H14" s="46">
        <v>339.90000000000003</v>
      </c>
      <c r="I14" s="46"/>
      <c r="J14" s="46">
        <v>261.8</v>
      </c>
      <c r="K14" s="46">
        <v>471.90000000000003</v>
      </c>
      <c r="L14" s="46">
        <v>227.70000000000002</v>
      </c>
      <c r="M14" s="46"/>
    </row>
    <row r="15" spans="1:13" ht="16.5" x14ac:dyDescent="0.3">
      <c r="A15" s="84" t="s">
        <v>1420</v>
      </c>
      <c r="B15" s="73">
        <v>198</v>
      </c>
      <c r="C15" s="46"/>
      <c r="D15" s="46">
        <v>440</v>
      </c>
      <c r="E15" s="46"/>
      <c r="F15" s="46">
        <v>121</v>
      </c>
      <c r="G15" s="46"/>
      <c r="H15" s="46">
        <v>330</v>
      </c>
      <c r="I15" s="46"/>
      <c r="J15" s="46">
        <v>165</v>
      </c>
      <c r="K15" s="46">
        <v>242</v>
      </c>
      <c r="L15" s="46"/>
      <c r="M15" s="46"/>
    </row>
    <row r="16" spans="1:13" ht="16.5" x14ac:dyDescent="0.3">
      <c r="A16" s="70" t="s">
        <v>1421</v>
      </c>
      <c r="B16" s="73"/>
      <c r="C16" s="46"/>
      <c r="D16" s="46">
        <v>230</v>
      </c>
      <c r="E16" s="46"/>
      <c r="F16" s="46"/>
      <c r="G16" s="46"/>
      <c r="H16" s="46"/>
      <c r="I16" s="46"/>
      <c r="J16" s="46">
        <v>190</v>
      </c>
      <c r="K16" s="46">
        <v>210</v>
      </c>
      <c r="L16" s="46"/>
      <c r="M16" s="46"/>
    </row>
    <row r="17" spans="1:13" ht="16.5" x14ac:dyDescent="0.3">
      <c r="A17" s="84" t="s">
        <v>1429</v>
      </c>
      <c r="B17" s="73"/>
      <c r="C17" s="46">
        <v>250</v>
      </c>
      <c r="D17" s="46">
        <v>300</v>
      </c>
      <c r="E17" s="46"/>
      <c r="F17" s="46">
        <v>150</v>
      </c>
      <c r="G17" s="46">
        <v>350</v>
      </c>
      <c r="H17" s="46"/>
      <c r="I17" s="46"/>
      <c r="J17" s="46">
        <v>225</v>
      </c>
      <c r="K17" s="46"/>
      <c r="L17" s="46">
        <v>200</v>
      </c>
      <c r="M17" s="46">
        <v>175</v>
      </c>
    </row>
    <row r="18" spans="1:13" ht="16.5" x14ac:dyDescent="0.3">
      <c r="A18" s="70" t="s">
        <v>285</v>
      </c>
      <c r="B18" s="73"/>
      <c r="C18" s="46"/>
      <c r="D18" s="46">
        <v>330</v>
      </c>
      <c r="E18" s="46"/>
      <c r="F18" s="46">
        <v>275</v>
      </c>
      <c r="G18" s="46"/>
      <c r="H18" s="46"/>
      <c r="I18" s="46"/>
      <c r="J18" s="46">
        <v>286</v>
      </c>
      <c r="K18" s="46">
        <v>302.5</v>
      </c>
      <c r="L18" s="46"/>
      <c r="M18" s="46"/>
    </row>
    <row r="19" spans="1:13" ht="16.5" x14ac:dyDescent="0.3">
      <c r="A19" s="84" t="s">
        <v>1311</v>
      </c>
      <c r="B19" s="73">
        <v>279</v>
      </c>
      <c r="C19" s="46">
        <v>210</v>
      </c>
      <c r="D19" s="46">
        <v>238</v>
      </c>
      <c r="E19" s="46"/>
      <c r="F19" s="46"/>
      <c r="G19" s="46">
        <v>324</v>
      </c>
      <c r="H19" s="46">
        <v>184</v>
      </c>
      <c r="I19" s="46"/>
      <c r="J19" s="46">
        <v>168</v>
      </c>
      <c r="K19" s="46">
        <v>176</v>
      </c>
      <c r="L19" s="46"/>
      <c r="M19" s="46"/>
    </row>
    <row r="20" spans="1:13" ht="16.5" x14ac:dyDescent="0.3">
      <c r="A20" s="70" t="s">
        <v>1144</v>
      </c>
      <c r="B20" s="73">
        <v>254</v>
      </c>
      <c r="C20" s="46"/>
      <c r="D20" s="46"/>
      <c r="E20" s="46"/>
      <c r="F20" s="46"/>
      <c r="G20" s="46"/>
      <c r="H20" s="46">
        <v>283</v>
      </c>
      <c r="I20" s="46"/>
      <c r="J20" s="46">
        <v>226</v>
      </c>
      <c r="K20" s="46">
        <v>312</v>
      </c>
      <c r="L20" s="46"/>
      <c r="M20" s="46"/>
    </row>
    <row r="21" spans="1:13" ht="16.5" x14ac:dyDescent="0.3">
      <c r="A21" s="84" t="s">
        <v>1451</v>
      </c>
      <c r="B21" s="73"/>
      <c r="C21" s="46">
        <v>220</v>
      </c>
      <c r="D21" s="46">
        <v>230</v>
      </c>
      <c r="E21" s="46"/>
      <c r="F21" s="46"/>
      <c r="G21" s="46">
        <v>240</v>
      </c>
      <c r="H21" s="46"/>
      <c r="I21" s="46"/>
      <c r="J21" s="46"/>
      <c r="K21" s="46">
        <v>200</v>
      </c>
      <c r="L21" s="46">
        <v>180</v>
      </c>
      <c r="M21" s="46"/>
    </row>
    <row r="22" spans="1:13" ht="16.5" x14ac:dyDescent="0.3">
      <c r="A22" s="70" t="s">
        <v>68</v>
      </c>
      <c r="B22" s="73">
        <v>341</v>
      </c>
      <c r="C22" s="46">
        <v>396</v>
      </c>
      <c r="D22" s="46">
        <v>396</v>
      </c>
      <c r="E22" s="46">
        <v>192.5</v>
      </c>
      <c r="F22" s="46">
        <v>148.5</v>
      </c>
      <c r="G22" s="46"/>
      <c r="H22" s="46">
        <v>341</v>
      </c>
      <c r="I22" s="46">
        <v>280.5</v>
      </c>
      <c r="J22" s="46">
        <v>302.5</v>
      </c>
      <c r="K22" s="46"/>
      <c r="L22" s="46">
        <v>225.5</v>
      </c>
      <c r="M22" s="46"/>
    </row>
    <row r="23" spans="1:13" ht="16.5" x14ac:dyDescent="0.3">
      <c r="A23" s="84" t="s">
        <v>1450</v>
      </c>
      <c r="B23" s="73">
        <v>248</v>
      </c>
      <c r="C23" s="46"/>
      <c r="D23" s="46">
        <v>365</v>
      </c>
      <c r="E23" s="46">
        <v>139</v>
      </c>
      <c r="F23" s="46">
        <v>118</v>
      </c>
      <c r="G23" s="46"/>
      <c r="H23" s="46"/>
      <c r="I23" s="46"/>
      <c r="J23" s="46">
        <v>235</v>
      </c>
      <c r="K23" s="46">
        <v>262</v>
      </c>
      <c r="L23" s="46">
        <v>193</v>
      </c>
      <c r="M23" s="46">
        <v>175</v>
      </c>
    </row>
    <row r="24" spans="1:13" ht="16.5" x14ac:dyDescent="0.3">
      <c r="A24" s="70" t="s">
        <v>1324</v>
      </c>
      <c r="B24" s="73">
        <v>240</v>
      </c>
      <c r="C24" s="46">
        <v>280</v>
      </c>
      <c r="D24" s="46">
        <v>300</v>
      </c>
      <c r="E24" s="46"/>
      <c r="F24" s="46">
        <v>120</v>
      </c>
      <c r="G24" s="46"/>
      <c r="H24" s="46"/>
      <c r="I24" s="46"/>
      <c r="J24" s="46">
        <v>150</v>
      </c>
      <c r="K24" s="46">
        <v>180</v>
      </c>
      <c r="L24" s="46"/>
      <c r="M24" s="46">
        <v>130</v>
      </c>
    </row>
    <row r="25" spans="1:13" ht="17.25" thickBot="1" x14ac:dyDescent="0.35">
      <c r="A25" s="89" t="s">
        <v>257</v>
      </c>
      <c r="B25" s="75">
        <v>245</v>
      </c>
      <c r="C25" s="52">
        <v>305</v>
      </c>
      <c r="D25" s="52"/>
      <c r="E25" s="52"/>
      <c r="F25" s="52">
        <v>145</v>
      </c>
      <c r="G25" s="52"/>
      <c r="H25" s="52"/>
      <c r="I25" s="52">
        <v>175</v>
      </c>
      <c r="J25" s="52">
        <v>215</v>
      </c>
      <c r="K25" s="52"/>
      <c r="L25" s="52"/>
      <c r="M25" s="52"/>
    </row>
    <row r="26" spans="1:13" ht="15.75" thickTop="1" x14ac:dyDescent="0.25"/>
    <row r="27" spans="1:13" x14ac:dyDescent="0.25">
      <c r="A27" s="61" t="s">
        <v>187</v>
      </c>
      <c r="B27" s="54">
        <f>AVERAGE(B4:B25)</f>
        <v>265.90714285714284</v>
      </c>
      <c r="C27" s="54">
        <f t="shared" ref="C27:M27" si="0">AVERAGE(C4:C25)</f>
        <v>313.29999999999995</v>
      </c>
      <c r="D27" s="54">
        <f t="shared" si="0"/>
        <v>346.63888888888891</v>
      </c>
      <c r="E27" s="54">
        <f t="shared" si="0"/>
        <v>176.5</v>
      </c>
      <c r="F27" s="54">
        <f t="shared" si="0"/>
        <v>161.82727272727271</v>
      </c>
      <c r="G27" s="54">
        <f t="shared" si="0"/>
        <v>300.55</v>
      </c>
      <c r="H27" s="54">
        <f t="shared" si="0"/>
        <v>303.10769230769233</v>
      </c>
      <c r="I27" s="54">
        <f t="shared" si="0"/>
        <v>208.5</v>
      </c>
      <c r="J27" s="54">
        <f t="shared" si="0"/>
        <v>222.68333333333334</v>
      </c>
      <c r="K27" s="54">
        <f t="shared" si="0"/>
        <v>262.06</v>
      </c>
      <c r="L27" s="54">
        <f t="shared" si="0"/>
        <v>215.35555555555555</v>
      </c>
      <c r="M27" s="54">
        <f t="shared" si="0"/>
        <v>173.33333333333334</v>
      </c>
    </row>
    <row r="28" spans="1:13" x14ac:dyDescent="0.25">
      <c r="A28" s="61" t="s">
        <v>188</v>
      </c>
      <c r="B28" s="54">
        <f>STDEV(B4:B25)</f>
        <v>48.210730760273385</v>
      </c>
      <c r="C28" s="54">
        <f t="shared" ref="C28:M28" si="1">STDEV(C4:C25)</f>
        <v>80.876201691226953</v>
      </c>
      <c r="D28" s="54">
        <f t="shared" si="1"/>
        <v>73.325135236945499</v>
      </c>
      <c r="E28" s="54">
        <f t="shared" si="1"/>
        <v>32.592176975464525</v>
      </c>
      <c r="F28" s="54">
        <f t="shared" si="1"/>
        <v>46.628834231816121</v>
      </c>
      <c r="G28" s="54">
        <f t="shared" si="1"/>
        <v>47.658612373141153</v>
      </c>
      <c r="H28" s="54">
        <f t="shared" si="1"/>
        <v>60.567255476019653</v>
      </c>
      <c r="I28" s="54">
        <f t="shared" si="1"/>
        <v>62.403926158535889</v>
      </c>
      <c r="J28" s="54">
        <f t="shared" si="1"/>
        <v>41.694889657239919</v>
      </c>
      <c r="K28" s="54">
        <f t="shared" si="1"/>
        <v>71.607788882016436</v>
      </c>
      <c r="L28" s="54">
        <f t="shared" si="1"/>
        <v>39.551236109352892</v>
      </c>
      <c r="M28" s="54">
        <f t="shared" si="1"/>
        <v>43.18641761788848</v>
      </c>
    </row>
    <row r="29" spans="1:13" x14ac:dyDescent="0.25">
      <c r="A29" s="61" t="s">
        <v>189</v>
      </c>
      <c r="B29" s="54">
        <f>SUM(B27:B28)</f>
        <v>314.11787361741625</v>
      </c>
      <c r="C29" s="54">
        <f t="shared" ref="C29:M29" si="2">SUM(C27:C28)</f>
        <v>394.17620169122688</v>
      </c>
      <c r="D29" s="54">
        <f t="shared" si="2"/>
        <v>419.96402412583438</v>
      </c>
      <c r="E29" s="54">
        <f t="shared" si="2"/>
        <v>209.09217697546453</v>
      </c>
      <c r="F29" s="54">
        <f t="shared" si="2"/>
        <v>208.45610695908883</v>
      </c>
      <c r="G29" s="54">
        <f t="shared" si="2"/>
        <v>348.20861237314114</v>
      </c>
      <c r="H29" s="54">
        <f t="shared" si="2"/>
        <v>363.67494778371201</v>
      </c>
      <c r="I29" s="54">
        <f t="shared" si="2"/>
        <v>270.90392615853591</v>
      </c>
      <c r="J29" s="54">
        <f t="shared" si="2"/>
        <v>264.37822299057325</v>
      </c>
      <c r="K29" s="54">
        <f t="shared" si="2"/>
        <v>333.66778888201645</v>
      </c>
      <c r="L29" s="54">
        <f t="shared" si="2"/>
        <v>254.90679166490844</v>
      </c>
      <c r="M29" s="54">
        <f t="shared" si="2"/>
        <v>216.51975095122182</v>
      </c>
    </row>
    <row r="31" spans="1:13" x14ac:dyDescent="0.25">
      <c r="A31" s="85" t="s">
        <v>196</v>
      </c>
    </row>
    <row r="32" spans="1:13" x14ac:dyDescent="0.25">
      <c r="A32" s="56" t="s">
        <v>194</v>
      </c>
    </row>
    <row r="33" spans="1:2" x14ac:dyDescent="0.25">
      <c r="A33" s="57" t="s">
        <v>192</v>
      </c>
      <c r="B33" s="58" t="s">
        <v>193</v>
      </c>
    </row>
    <row r="34" spans="1:2" x14ac:dyDescent="0.25">
      <c r="A34" s="59" t="s">
        <v>190</v>
      </c>
      <c r="B34" s="60" t="s">
        <v>191</v>
      </c>
    </row>
  </sheetData>
  <mergeCells count="1">
    <mergeCell ref="B1:M1"/>
  </mergeCells>
  <conditionalFormatting pivot="1" sqref="B4:M25">
    <cfRule type="cellIs" dxfId="19" priority="4" operator="greaterThan">
      <formula>B$27</formula>
    </cfRule>
  </conditionalFormatting>
  <conditionalFormatting pivot="1" sqref="B4:M25">
    <cfRule type="cellIs" dxfId="18" priority="3" operator="between">
      <formula>B$27</formula>
      <formula>B$29</formula>
    </cfRule>
  </conditionalFormatting>
  <conditionalFormatting pivot="1" sqref="B4:M25">
    <cfRule type="cellIs" dxfId="17" priority="2" operator="lessThan">
      <formula>B$27</formula>
    </cfRule>
  </conditionalFormatting>
  <conditionalFormatting pivot="1" sqref="B4:M25">
    <cfRule type="containsBlanks" dxfId="16" priority="1">
      <formula>LEN(TRIM(B4))=0</formula>
    </cfRule>
  </conditionalFormatting>
  <hyperlinks>
    <hyperlink ref="A1" location="Summary!A1" display="Link to SUMMARY Worksheet" xr:uid="{C0E896BB-00DE-42AE-A4E8-34F86937CC6B}"/>
  </hyperlinks>
  <pageMargins left="0.7" right="0.7" top="0.75" bottom="0.75" header="0.3" footer="0.3"/>
  <headerFooter>
    <oddHeader>&amp;C&amp;"Calibri"&amp;12&amp;KFF0000 OFFICIAL&amp;1#_x000D_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23F-E907-42E4-87E3-3B529F5321C2}">
  <sheetPr>
    <tabColor theme="2" tint="-9.9978637043366805E-2"/>
  </sheetPr>
  <dimension ref="A1:F14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1379</v>
      </c>
      <c r="C1" s="180"/>
      <c r="D1" s="180"/>
      <c r="E1" s="180"/>
      <c r="F1" s="180"/>
    </row>
    <row r="2" spans="1:6" ht="30.75" thickTop="1" x14ac:dyDescent="0.25">
      <c r="A2" s="96" t="s">
        <v>112</v>
      </c>
      <c r="B2" s="97" t="s">
        <v>0</v>
      </c>
      <c r="C2" s="96" t="s">
        <v>1</v>
      </c>
      <c r="D2" s="96" t="s">
        <v>2</v>
      </c>
      <c r="E2" s="97" t="s">
        <v>3</v>
      </c>
      <c r="F2" s="98" t="s">
        <v>4</v>
      </c>
    </row>
    <row r="3" spans="1:6" ht="42.75" x14ac:dyDescent="0.25">
      <c r="A3" s="4" t="s">
        <v>339</v>
      </c>
      <c r="B3" s="4" t="s">
        <v>1380</v>
      </c>
      <c r="C3" s="4" t="s">
        <v>1381</v>
      </c>
      <c r="D3" s="4" t="s">
        <v>18</v>
      </c>
      <c r="E3" s="5">
        <v>390</v>
      </c>
      <c r="F3" s="4" t="s">
        <v>335</v>
      </c>
    </row>
    <row r="4" spans="1:6" ht="42.75" x14ac:dyDescent="0.25">
      <c r="A4" s="11" t="s">
        <v>339</v>
      </c>
      <c r="B4" s="11" t="s">
        <v>1382</v>
      </c>
      <c r="C4" s="11" t="s">
        <v>1381</v>
      </c>
      <c r="D4" s="11" t="s">
        <v>42</v>
      </c>
      <c r="E4" s="86">
        <v>360</v>
      </c>
      <c r="F4" s="11" t="s">
        <v>1384</v>
      </c>
    </row>
    <row r="5" spans="1:6" ht="43.5" thickBot="1" x14ac:dyDescent="0.3">
      <c r="A5" s="63" t="s">
        <v>339</v>
      </c>
      <c r="B5" s="63" t="s">
        <v>1383</v>
      </c>
      <c r="C5" s="63" t="s">
        <v>1381</v>
      </c>
      <c r="D5" s="63" t="s">
        <v>7</v>
      </c>
      <c r="E5" s="64">
        <v>300</v>
      </c>
      <c r="F5" s="63"/>
    </row>
    <row r="6" spans="1:6" ht="29.25" thickTop="1" x14ac:dyDescent="0.25">
      <c r="A6" s="10" t="s">
        <v>344</v>
      </c>
      <c r="B6" s="10" t="s">
        <v>5</v>
      </c>
      <c r="C6" s="10" t="s">
        <v>1385</v>
      </c>
      <c r="D6" s="10" t="s">
        <v>42</v>
      </c>
      <c r="E6" s="88">
        <v>210</v>
      </c>
      <c r="F6" s="10"/>
    </row>
    <row r="7" spans="1:6" ht="28.5" x14ac:dyDescent="0.25">
      <c r="A7" s="4" t="s">
        <v>344</v>
      </c>
      <c r="B7" s="4" t="s">
        <v>341</v>
      </c>
      <c r="C7" s="4" t="s">
        <v>1385</v>
      </c>
      <c r="D7" s="4" t="s">
        <v>10</v>
      </c>
      <c r="E7" s="5">
        <v>190</v>
      </c>
      <c r="F7" s="4"/>
    </row>
    <row r="8" spans="1:6" ht="28.5" x14ac:dyDescent="0.25">
      <c r="A8" s="11" t="s">
        <v>344</v>
      </c>
      <c r="B8" s="11" t="s">
        <v>340</v>
      </c>
      <c r="C8" s="11" t="s">
        <v>1385</v>
      </c>
      <c r="D8" s="11" t="s">
        <v>10</v>
      </c>
      <c r="E8" s="86">
        <v>190</v>
      </c>
      <c r="F8" s="11"/>
    </row>
    <row r="9" spans="1:6" ht="29.25" thickBot="1" x14ac:dyDescent="0.3">
      <c r="A9" s="63" t="s">
        <v>344</v>
      </c>
      <c r="B9" s="63" t="s">
        <v>455</v>
      </c>
      <c r="C9" s="63" t="s">
        <v>1385</v>
      </c>
      <c r="D9" s="63" t="s">
        <v>42</v>
      </c>
      <c r="E9" s="64">
        <v>210</v>
      </c>
      <c r="F9" s="63"/>
    </row>
    <row r="10" spans="1:6" ht="29.25" thickTop="1" x14ac:dyDescent="0.25">
      <c r="A10" s="10" t="s">
        <v>1386</v>
      </c>
      <c r="B10" s="10" t="s">
        <v>5</v>
      </c>
      <c r="C10" s="10" t="s">
        <v>1387</v>
      </c>
      <c r="D10" s="10" t="s">
        <v>18</v>
      </c>
      <c r="E10" s="88">
        <v>385</v>
      </c>
      <c r="F10" s="10" t="s">
        <v>1388</v>
      </c>
    </row>
    <row r="11" spans="1:6" ht="28.5" x14ac:dyDescent="0.25">
      <c r="A11" s="4" t="s">
        <v>1386</v>
      </c>
      <c r="B11" s="4" t="s">
        <v>5</v>
      </c>
      <c r="C11" s="4" t="s">
        <v>1387</v>
      </c>
      <c r="D11" s="4" t="s">
        <v>21</v>
      </c>
      <c r="E11" s="5">
        <v>425</v>
      </c>
      <c r="F11" s="4" t="s">
        <v>1389</v>
      </c>
    </row>
    <row r="12" spans="1:6" ht="28.5" x14ac:dyDescent="0.25">
      <c r="A12" s="11" t="s">
        <v>1386</v>
      </c>
      <c r="B12" s="11" t="s">
        <v>5</v>
      </c>
      <c r="C12" s="11" t="s">
        <v>1387</v>
      </c>
      <c r="D12" s="11" t="s">
        <v>21</v>
      </c>
      <c r="E12" s="86">
        <v>385</v>
      </c>
      <c r="F12" s="11" t="s">
        <v>1390</v>
      </c>
    </row>
    <row r="13" spans="1:6" ht="28.5" x14ac:dyDescent="0.25">
      <c r="A13" s="4" t="s">
        <v>1386</v>
      </c>
      <c r="B13" s="4" t="s">
        <v>5</v>
      </c>
      <c r="C13" s="4" t="s">
        <v>1387</v>
      </c>
      <c r="D13" s="4" t="s">
        <v>7</v>
      </c>
      <c r="E13" s="5">
        <v>245</v>
      </c>
      <c r="F13" s="4" t="s">
        <v>1391</v>
      </c>
    </row>
    <row r="14" spans="1:6" ht="28.5" x14ac:dyDescent="0.25">
      <c r="A14" s="11" t="s">
        <v>1386</v>
      </c>
      <c r="B14" s="11" t="s">
        <v>5</v>
      </c>
      <c r="C14" s="11" t="s">
        <v>1387</v>
      </c>
      <c r="D14" s="11" t="s">
        <v>7</v>
      </c>
      <c r="E14" s="86">
        <v>245</v>
      </c>
      <c r="F14" s="11" t="s">
        <v>1392</v>
      </c>
    </row>
    <row r="15" spans="1:6" ht="28.5" x14ac:dyDescent="0.25">
      <c r="A15" s="4" t="s">
        <v>1386</v>
      </c>
      <c r="B15" s="4" t="s">
        <v>5</v>
      </c>
      <c r="C15" s="4" t="s">
        <v>1387</v>
      </c>
      <c r="D15" s="4" t="s">
        <v>10</v>
      </c>
      <c r="E15" s="5">
        <v>210</v>
      </c>
      <c r="F15" s="4" t="s">
        <v>1393</v>
      </c>
    </row>
    <row r="16" spans="1:6" ht="28.5" x14ac:dyDescent="0.25">
      <c r="A16" s="11" t="s">
        <v>1386</v>
      </c>
      <c r="B16" s="11" t="s">
        <v>5</v>
      </c>
      <c r="C16" s="11" t="s">
        <v>1387</v>
      </c>
      <c r="D16" s="11" t="s">
        <v>9</v>
      </c>
      <c r="E16" s="86">
        <v>195</v>
      </c>
      <c r="F16" s="11" t="s">
        <v>1394</v>
      </c>
    </row>
    <row r="17" spans="1:6" ht="28.5" x14ac:dyDescent="0.25">
      <c r="A17" s="4" t="s">
        <v>1386</v>
      </c>
      <c r="B17" s="4" t="s">
        <v>5</v>
      </c>
      <c r="C17" s="4" t="s">
        <v>1387</v>
      </c>
      <c r="D17" s="4" t="s">
        <v>9</v>
      </c>
      <c r="E17" s="5">
        <v>195</v>
      </c>
      <c r="F17" s="4" t="s">
        <v>1395</v>
      </c>
    </row>
    <row r="18" spans="1:6" ht="28.5" x14ac:dyDescent="0.25">
      <c r="A18" s="11" t="s">
        <v>1386</v>
      </c>
      <c r="B18" s="11" t="s">
        <v>5</v>
      </c>
      <c r="C18" s="11" t="s">
        <v>1387</v>
      </c>
      <c r="D18" s="11" t="s">
        <v>9</v>
      </c>
      <c r="E18" s="86">
        <v>195</v>
      </c>
      <c r="F18" s="11" t="s">
        <v>1396</v>
      </c>
    </row>
    <row r="19" spans="1:6" ht="28.5" x14ac:dyDescent="0.25">
      <c r="A19" s="4" t="s">
        <v>1386</v>
      </c>
      <c r="B19" s="4" t="s">
        <v>5</v>
      </c>
      <c r="C19" s="4" t="s">
        <v>1387</v>
      </c>
      <c r="D19" s="4" t="s">
        <v>9</v>
      </c>
      <c r="E19" s="5">
        <v>195</v>
      </c>
      <c r="F19" s="4" t="s">
        <v>1397</v>
      </c>
    </row>
    <row r="20" spans="1:6" ht="28.5" x14ac:dyDescent="0.25">
      <c r="A20" s="11" t="s">
        <v>1386</v>
      </c>
      <c r="B20" s="11" t="s">
        <v>5</v>
      </c>
      <c r="C20" s="11" t="s">
        <v>1387</v>
      </c>
      <c r="D20" s="11" t="s">
        <v>9</v>
      </c>
      <c r="E20" s="86">
        <v>195</v>
      </c>
      <c r="F20" s="11" t="s">
        <v>1398</v>
      </c>
    </row>
    <row r="21" spans="1:6" ht="28.5" x14ac:dyDescent="0.25">
      <c r="A21" s="4" t="s">
        <v>1386</v>
      </c>
      <c r="B21" s="4" t="s">
        <v>5</v>
      </c>
      <c r="C21" s="4" t="s">
        <v>1387</v>
      </c>
      <c r="D21" s="4" t="s">
        <v>9</v>
      </c>
      <c r="E21" s="5">
        <v>195</v>
      </c>
      <c r="F21" s="4" t="s">
        <v>1399</v>
      </c>
    </row>
    <row r="22" spans="1:6" ht="28.5" x14ac:dyDescent="0.25">
      <c r="A22" s="11" t="s">
        <v>1386</v>
      </c>
      <c r="B22" s="11" t="s">
        <v>5</v>
      </c>
      <c r="C22" s="11" t="s">
        <v>1387</v>
      </c>
      <c r="D22" s="11" t="s">
        <v>9</v>
      </c>
      <c r="E22" s="86">
        <v>195</v>
      </c>
      <c r="F22" s="11" t="s">
        <v>1400</v>
      </c>
    </row>
    <row r="23" spans="1:6" ht="28.5" x14ac:dyDescent="0.25">
      <c r="A23" s="4" t="s">
        <v>1386</v>
      </c>
      <c r="B23" s="4" t="s">
        <v>5</v>
      </c>
      <c r="C23" s="4" t="s">
        <v>1387</v>
      </c>
      <c r="D23" s="4" t="s">
        <v>34</v>
      </c>
      <c r="E23" s="5">
        <v>175</v>
      </c>
      <c r="F23" s="4" t="s">
        <v>1401</v>
      </c>
    </row>
    <row r="24" spans="1:6" ht="28.5" x14ac:dyDescent="0.25">
      <c r="A24" s="11" t="s">
        <v>1386</v>
      </c>
      <c r="B24" s="11" t="s">
        <v>5</v>
      </c>
      <c r="C24" s="11" t="s">
        <v>1387</v>
      </c>
      <c r="D24" s="11" t="s">
        <v>34</v>
      </c>
      <c r="E24" s="86">
        <v>175</v>
      </c>
      <c r="F24" s="11" t="s">
        <v>1402</v>
      </c>
    </row>
    <row r="25" spans="1:6" ht="28.5" x14ac:dyDescent="0.25">
      <c r="A25" s="4" t="s">
        <v>1386</v>
      </c>
      <c r="B25" s="4" t="s">
        <v>5</v>
      </c>
      <c r="C25" s="4" t="s">
        <v>1387</v>
      </c>
      <c r="D25" s="4" t="s">
        <v>34</v>
      </c>
      <c r="E25" s="5">
        <v>175</v>
      </c>
      <c r="F25" s="4" t="s">
        <v>1403</v>
      </c>
    </row>
    <row r="26" spans="1:6" ht="28.5" x14ac:dyDescent="0.25">
      <c r="A26" s="11" t="s">
        <v>1386</v>
      </c>
      <c r="B26" s="11" t="s">
        <v>5</v>
      </c>
      <c r="C26" s="11" t="s">
        <v>1387</v>
      </c>
      <c r="D26" s="11" t="s">
        <v>12</v>
      </c>
      <c r="E26" s="86">
        <v>135</v>
      </c>
      <c r="F26" s="11" t="s">
        <v>1404</v>
      </c>
    </row>
    <row r="27" spans="1:6" ht="29.25" thickBot="1" x14ac:dyDescent="0.3">
      <c r="A27" s="63" t="s">
        <v>1386</v>
      </c>
      <c r="B27" s="63" t="s">
        <v>5</v>
      </c>
      <c r="C27" s="63" t="s">
        <v>1387</v>
      </c>
      <c r="D27" s="63" t="s">
        <v>12</v>
      </c>
      <c r="E27" s="64">
        <v>135</v>
      </c>
      <c r="F27" s="63" t="s">
        <v>1405</v>
      </c>
    </row>
    <row r="28" spans="1:6" ht="15.75" thickTop="1" x14ac:dyDescent="0.25">
      <c r="A28" s="101" t="s">
        <v>467</v>
      </c>
      <c r="B28" s="101" t="s">
        <v>199</v>
      </c>
      <c r="C28" s="101" t="s">
        <v>1406</v>
      </c>
      <c r="D28" s="101" t="s">
        <v>18</v>
      </c>
      <c r="E28" s="102">
        <v>380</v>
      </c>
      <c r="F28" s="101"/>
    </row>
    <row r="29" spans="1:6" x14ac:dyDescent="0.25">
      <c r="A29" s="4" t="s">
        <v>467</v>
      </c>
      <c r="B29" s="4" t="s">
        <v>199</v>
      </c>
      <c r="C29" s="4" t="s">
        <v>1406</v>
      </c>
      <c r="D29" s="4" t="s">
        <v>21</v>
      </c>
      <c r="E29" s="5">
        <v>330</v>
      </c>
      <c r="F29" s="4"/>
    </row>
    <row r="30" spans="1:6" x14ac:dyDescent="0.25">
      <c r="A30" s="11" t="s">
        <v>467</v>
      </c>
      <c r="B30" s="11" t="s">
        <v>199</v>
      </c>
      <c r="C30" s="11" t="s">
        <v>1406</v>
      </c>
      <c r="D30" s="11" t="s">
        <v>42</v>
      </c>
      <c r="E30" s="86">
        <v>280</v>
      </c>
      <c r="F30" s="11"/>
    </row>
    <row r="31" spans="1:6" x14ac:dyDescent="0.25">
      <c r="A31" s="4" t="s">
        <v>467</v>
      </c>
      <c r="B31" s="4" t="s">
        <v>199</v>
      </c>
      <c r="C31" s="4" t="s">
        <v>1406</v>
      </c>
      <c r="D31" s="4" t="s">
        <v>10</v>
      </c>
      <c r="E31" s="5">
        <v>225</v>
      </c>
      <c r="F31" s="4"/>
    </row>
    <row r="32" spans="1:6" x14ac:dyDescent="0.25">
      <c r="A32" s="11" t="s">
        <v>467</v>
      </c>
      <c r="B32" s="11" t="s">
        <v>199</v>
      </c>
      <c r="C32" s="11" t="s">
        <v>1406</v>
      </c>
      <c r="D32" s="11" t="s">
        <v>25</v>
      </c>
      <c r="E32" s="86">
        <v>170</v>
      </c>
      <c r="F32" s="11"/>
    </row>
    <row r="33" spans="1:6" ht="15.75" thickBot="1" x14ac:dyDescent="0.3">
      <c r="A33" s="63" t="s">
        <v>467</v>
      </c>
      <c r="B33" s="63" t="s">
        <v>199</v>
      </c>
      <c r="C33" s="63" t="s">
        <v>1406</v>
      </c>
      <c r="D33" s="63" t="s">
        <v>13</v>
      </c>
      <c r="E33" s="64">
        <v>120</v>
      </c>
      <c r="F33" s="63"/>
    </row>
    <row r="34" spans="1:6" ht="15.75" thickTop="1" x14ac:dyDescent="0.25">
      <c r="A34" s="101" t="s">
        <v>61</v>
      </c>
      <c r="B34" s="101" t="s">
        <v>53</v>
      </c>
      <c r="C34" s="101" t="s">
        <v>1407</v>
      </c>
      <c r="D34" s="101" t="s">
        <v>18</v>
      </c>
      <c r="E34" s="102">
        <v>407</v>
      </c>
      <c r="F34" s="101" t="s">
        <v>18</v>
      </c>
    </row>
    <row r="35" spans="1:6" x14ac:dyDescent="0.25">
      <c r="A35" s="4" t="s">
        <v>61</v>
      </c>
      <c r="B35" s="4" t="s">
        <v>53</v>
      </c>
      <c r="C35" s="4" t="s">
        <v>1407</v>
      </c>
      <c r="D35" s="4" t="s">
        <v>42</v>
      </c>
      <c r="E35" s="5">
        <v>385</v>
      </c>
      <c r="F35" s="4" t="s">
        <v>54</v>
      </c>
    </row>
    <row r="36" spans="1:6" x14ac:dyDescent="0.25">
      <c r="A36" s="11" t="s">
        <v>61</v>
      </c>
      <c r="B36" s="11" t="s">
        <v>53</v>
      </c>
      <c r="C36" s="11" t="s">
        <v>1407</v>
      </c>
      <c r="D36" s="11" t="s">
        <v>9</v>
      </c>
      <c r="E36" s="86">
        <v>341</v>
      </c>
      <c r="F36" s="11" t="s">
        <v>55</v>
      </c>
    </row>
    <row r="37" spans="1:6" x14ac:dyDescent="0.25">
      <c r="A37" s="4" t="s">
        <v>61</v>
      </c>
      <c r="B37" s="4" t="s">
        <v>53</v>
      </c>
      <c r="C37" s="4" t="s">
        <v>1407</v>
      </c>
      <c r="D37" s="4" t="s">
        <v>34</v>
      </c>
      <c r="E37" s="5">
        <v>308</v>
      </c>
      <c r="F37" s="4" t="s">
        <v>56</v>
      </c>
    </row>
    <row r="38" spans="1:6" ht="28.5" x14ac:dyDescent="0.25">
      <c r="A38" s="11" t="s">
        <v>61</v>
      </c>
      <c r="B38" s="11" t="s">
        <v>53</v>
      </c>
      <c r="C38" s="11" t="s">
        <v>1407</v>
      </c>
      <c r="D38" s="11" t="s">
        <v>10</v>
      </c>
      <c r="E38" s="86">
        <v>264</v>
      </c>
      <c r="F38" s="11" t="s">
        <v>57</v>
      </c>
    </row>
    <row r="39" spans="1:6" x14ac:dyDescent="0.25">
      <c r="A39" s="4" t="s">
        <v>61</v>
      </c>
      <c r="B39" s="4" t="s">
        <v>53</v>
      </c>
      <c r="C39" s="4" t="s">
        <v>1407</v>
      </c>
      <c r="D39" s="4" t="s">
        <v>13</v>
      </c>
      <c r="E39" s="5">
        <v>231</v>
      </c>
      <c r="F39" s="4" t="s">
        <v>58</v>
      </c>
    </row>
    <row r="40" spans="1:6" x14ac:dyDescent="0.25">
      <c r="A40" s="11" t="s">
        <v>61</v>
      </c>
      <c r="B40" s="11" t="s">
        <v>53</v>
      </c>
      <c r="C40" s="11" t="s">
        <v>1407</v>
      </c>
      <c r="D40" s="11" t="s">
        <v>13</v>
      </c>
      <c r="E40" s="86">
        <v>198</v>
      </c>
      <c r="F40" s="11" t="s">
        <v>59</v>
      </c>
    </row>
    <row r="41" spans="1:6" ht="15.75" thickBot="1" x14ac:dyDescent="0.3">
      <c r="A41" s="63" t="s">
        <v>61</v>
      </c>
      <c r="B41" s="63" t="s">
        <v>53</v>
      </c>
      <c r="C41" s="63" t="s">
        <v>1407</v>
      </c>
      <c r="D41" s="63" t="s">
        <v>12</v>
      </c>
      <c r="E41" s="64">
        <v>187</v>
      </c>
      <c r="F41" s="63" t="s">
        <v>60</v>
      </c>
    </row>
    <row r="42" spans="1:6" ht="15.75" thickTop="1" x14ac:dyDescent="0.25">
      <c r="A42" s="101" t="s">
        <v>259</v>
      </c>
      <c r="B42" s="101" t="s">
        <v>199</v>
      </c>
      <c r="C42" s="101" t="s">
        <v>1408</v>
      </c>
      <c r="D42" s="101" t="s">
        <v>40</v>
      </c>
      <c r="E42" s="102">
        <v>288.2</v>
      </c>
      <c r="F42" s="101"/>
    </row>
    <row r="43" spans="1:6" x14ac:dyDescent="0.25">
      <c r="A43" s="4" t="s">
        <v>259</v>
      </c>
      <c r="B43" s="4" t="s">
        <v>199</v>
      </c>
      <c r="C43" s="4" t="s">
        <v>1408</v>
      </c>
      <c r="D43" s="4" t="s">
        <v>18</v>
      </c>
      <c r="E43" s="5">
        <v>288.2</v>
      </c>
      <c r="F43" s="4"/>
    </row>
    <row r="44" spans="1:6" x14ac:dyDescent="0.25">
      <c r="A44" s="11" t="s">
        <v>259</v>
      </c>
      <c r="B44" s="11" t="s">
        <v>199</v>
      </c>
      <c r="C44" s="11" t="s">
        <v>1408</v>
      </c>
      <c r="D44" s="11" t="s">
        <v>9</v>
      </c>
      <c r="E44" s="86">
        <v>242</v>
      </c>
      <c r="F44" s="11"/>
    </row>
    <row r="45" spans="1:6" x14ac:dyDescent="0.25">
      <c r="A45" s="4" t="s">
        <v>259</v>
      </c>
      <c r="B45" s="4" t="s">
        <v>199</v>
      </c>
      <c r="C45" s="4" t="s">
        <v>1408</v>
      </c>
      <c r="D45" s="4" t="s">
        <v>10</v>
      </c>
      <c r="E45" s="5">
        <v>242</v>
      </c>
      <c r="F45" s="4"/>
    </row>
    <row r="46" spans="1:6" ht="15.75" thickBot="1" x14ac:dyDescent="0.3">
      <c r="A46" s="12" t="s">
        <v>259</v>
      </c>
      <c r="B46" s="12" t="s">
        <v>199</v>
      </c>
      <c r="C46" s="12" t="s">
        <v>1408</v>
      </c>
      <c r="D46" s="12" t="s">
        <v>12</v>
      </c>
      <c r="E46" s="87">
        <v>187</v>
      </c>
      <c r="F46" s="12"/>
    </row>
    <row r="47" spans="1:6" ht="15.75" thickTop="1" x14ac:dyDescent="0.25">
      <c r="A47" s="99" t="s">
        <v>1298</v>
      </c>
      <c r="B47" s="99" t="s">
        <v>5</v>
      </c>
      <c r="C47" s="99" t="s">
        <v>1409</v>
      </c>
      <c r="D47" s="99" t="s">
        <v>18</v>
      </c>
      <c r="E47" s="100">
        <v>385</v>
      </c>
      <c r="F47" s="99"/>
    </row>
    <row r="48" spans="1:6" x14ac:dyDescent="0.25">
      <c r="A48" s="11" t="s">
        <v>1298</v>
      </c>
      <c r="B48" s="11" t="s">
        <v>5</v>
      </c>
      <c r="C48" s="11" t="s">
        <v>1409</v>
      </c>
      <c r="D48" s="11" t="s">
        <v>42</v>
      </c>
      <c r="E48" s="86">
        <v>302.5</v>
      </c>
      <c r="F48" s="11"/>
    </row>
    <row r="49" spans="1:6" x14ac:dyDescent="0.25">
      <c r="A49" s="4" t="s">
        <v>1298</v>
      </c>
      <c r="B49" s="4" t="s">
        <v>5</v>
      </c>
      <c r="C49" s="4" t="s">
        <v>1409</v>
      </c>
      <c r="D49" s="4" t="s">
        <v>9</v>
      </c>
      <c r="E49" s="5">
        <v>275</v>
      </c>
      <c r="F49" s="4" t="s">
        <v>1300</v>
      </c>
    </row>
    <row r="50" spans="1:6" ht="28.5" x14ac:dyDescent="0.25">
      <c r="A50" s="11" t="s">
        <v>1298</v>
      </c>
      <c r="B50" s="11" t="s">
        <v>5</v>
      </c>
      <c r="C50" s="11" t="s">
        <v>1409</v>
      </c>
      <c r="D50" s="11" t="s">
        <v>7</v>
      </c>
      <c r="E50" s="86">
        <v>247.5</v>
      </c>
      <c r="F50" s="11" t="s">
        <v>1301</v>
      </c>
    </row>
    <row r="51" spans="1:6" ht="29.25" thickBot="1" x14ac:dyDescent="0.3">
      <c r="A51" s="63" t="s">
        <v>1298</v>
      </c>
      <c r="B51" s="63" t="s">
        <v>5</v>
      </c>
      <c r="C51" s="63" t="s">
        <v>1409</v>
      </c>
      <c r="D51" s="63" t="s">
        <v>34</v>
      </c>
      <c r="E51" s="64">
        <v>220</v>
      </c>
      <c r="F51" s="63" t="s">
        <v>1302</v>
      </c>
    </row>
    <row r="52" spans="1:6" ht="29.25" thickTop="1" x14ac:dyDescent="0.25">
      <c r="A52" s="101" t="s">
        <v>509</v>
      </c>
      <c r="B52" s="101" t="s">
        <v>261</v>
      </c>
      <c r="C52" s="101" t="s">
        <v>1410</v>
      </c>
      <c r="D52" s="101" t="s">
        <v>10</v>
      </c>
      <c r="E52" s="102">
        <v>200</v>
      </c>
      <c r="F52" s="101" t="s">
        <v>267</v>
      </c>
    </row>
    <row r="53" spans="1:6" ht="28.5" x14ac:dyDescent="0.25">
      <c r="A53" s="4" t="s">
        <v>509</v>
      </c>
      <c r="B53" s="4" t="s">
        <v>261</v>
      </c>
      <c r="C53" s="4" t="s">
        <v>1410</v>
      </c>
      <c r="D53" s="4" t="s">
        <v>9</v>
      </c>
      <c r="E53" s="5">
        <v>230</v>
      </c>
      <c r="F53" s="4" t="s">
        <v>267</v>
      </c>
    </row>
    <row r="54" spans="1:6" ht="28.5" x14ac:dyDescent="0.25">
      <c r="A54" s="11" t="s">
        <v>509</v>
      </c>
      <c r="B54" s="11" t="s">
        <v>261</v>
      </c>
      <c r="C54" s="11" t="s">
        <v>1410</v>
      </c>
      <c r="D54" s="11" t="s">
        <v>42</v>
      </c>
      <c r="E54" s="86">
        <v>265</v>
      </c>
      <c r="F54" s="11" t="s">
        <v>267</v>
      </c>
    </row>
    <row r="55" spans="1:6" ht="29.25" thickBot="1" x14ac:dyDescent="0.3">
      <c r="A55" s="63" t="s">
        <v>509</v>
      </c>
      <c r="B55" s="63" t="s">
        <v>261</v>
      </c>
      <c r="C55" s="63" t="s">
        <v>1410</v>
      </c>
      <c r="D55" s="63" t="s">
        <v>7</v>
      </c>
      <c r="E55" s="64">
        <v>265</v>
      </c>
      <c r="F55" s="63" t="s">
        <v>267</v>
      </c>
    </row>
    <row r="56" spans="1:6" ht="29.25" thickTop="1" x14ac:dyDescent="0.25">
      <c r="A56" s="101" t="s">
        <v>73</v>
      </c>
      <c r="B56" s="101" t="s">
        <v>74</v>
      </c>
      <c r="C56" s="101" t="s">
        <v>1411</v>
      </c>
      <c r="D56" s="101" t="s">
        <v>42</v>
      </c>
      <c r="E56" s="102">
        <v>374</v>
      </c>
      <c r="F56" s="101"/>
    </row>
    <row r="57" spans="1:6" ht="28.5" x14ac:dyDescent="0.25">
      <c r="A57" s="4" t="s">
        <v>73</v>
      </c>
      <c r="B57" s="4" t="s">
        <v>74</v>
      </c>
      <c r="C57" s="4" t="s">
        <v>1411</v>
      </c>
      <c r="D57" s="4" t="s">
        <v>18</v>
      </c>
      <c r="E57" s="5">
        <v>347</v>
      </c>
      <c r="F57" s="4"/>
    </row>
    <row r="58" spans="1:6" ht="28.5" x14ac:dyDescent="0.25">
      <c r="A58" s="11" t="s">
        <v>73</v>
      </c>
      <c r="B58" s="11" t="s">
        <v>74</v>
      </c>
      <c r="C58" s="11" t="s">
        <v>1411</v>
      </c>
      <c r="D58" s="11" t="s">
        <v>9</v>
      </c>
      <c r="E58" s="86">
        <v>330</v>
      </c>
      <c r="F58" s="11"/>
    </row>
    <row r="59" spans="1:6" ht="28.5" x14ac:dyDescent="0.25">
      <c r="A59" s="4" t="s">
        <v>73</v>
      </c>
      <c r="B59" s="4" t="s">
        <v>74</v>
      </c>
      <c r="C59" s="4" t="s">
        <v>1411</v>
      </c>
      <c r="D59" s="4" t="s">
        <v>7</v>
      </c>
      <c r="E59" s="5">
        <v>275</v>
      </c>
      <c r="F59" s="4"/>
    </row>
    <row r="60" spans="1:6" ht="28.5" x14ac:dyDescent="0.25">
      <c r="A60" s="11" t="s">
        <v>73</v>
      </c>
      <c r="B60" s="11" t="s">
        <v>74</v>
      </c>
      <c r="C60" s="11" t="s">
        <v>1411</v>
      </c>
      <c r="D60" s="11" t="s">
        <v>10</v>
      </c>
      <c r="E60" s="86">
        <v>242</v>
      </c>
      <c r="F60" s="11"/>
    </row>
    <row r="61" spans="1:6" ht="28.5" x14ac:dyDescent="0.25">
      <c r="A61" s="4" t="s">
        <v>73</v>
      </c>
      <c r="B61" s="4" t="s">
        <v>74</v>
      </c>
      <c r="C61" s="4" t="s">
        <v>1411</v>
      </c>
      <c r="D61" s="4" t="s">
        <v>34</v>
      </c>
      <c r="E61" s="5">
        <v>198</v>
      </c>
      <c r="F61" s="4"/>
    </row>
    <row r="62" spans="1:6" ht="28.5" x14ac:dyDescent="0.25">
      <c r="A62" s="11" t="s">
        <v>73</v>
      </c>
      <c r="B62" s="11" t="s">
        <v>74</v>
      </c>
      <c r="C62" s="11" t="s">
        <v>1412</v>
      </c>
      <c r="D62" s="11" t="s">
        <v>10</v>
      </c>
      <c r="E62" s="86">
        <v>253</v>
      </c>
      <c r="F62" s="11"/>
    </row>
    <row r="63" spans="1:6" ht="28.5" x14ac:dyDescent="0.25">
      <c r="A63" s="4" t="s">
        <v>73</v>
      </c>
      <c r="B63" s="4" t="s">
        <v>74</v>
      </c>
      <c r="C63" s="4" t="s">
        <v>1412</v>
      </c>
      <c r="D63" s="4" t="s">
        <v>13</v>
      </c>
      <c r="E63" s="5">
        <v>209</v>
      </c>
      <c r="F63" s="4"/>
    </row>
    <row r="64" spans="1:6" ht="28.5" x14ac:dyDescent="0.25">
      <c r="A64" s="11" t="s">
        <v>73</v>
      </c>
      <c r="B64" s="11" t="s">
        <v>74</v>
      </c>
      <c r="C64" s="11" t="s">
        <v>1412</v>
      </c>
      <c r="D64" s="11" t="s">
        <v>43</v>
      </c>
      <c r="E64" s="86">
        <v>198</v>
      </c>
      <c r="F64" s="11"/>
    </row>
    <row r="65" spans="1:6" ht="29.25" thickBot="1" x14ac:dyDescent="0.3">
      <c r="A65" s="63" t="s">
        <v>73</v>
      </c>
      <c r="B65" s="63" t="s">
        <v>74</v>
      </c>
      <c r="C65" s="63" t="s">
        <v>1413</v>
      </c>
      <c r="D65" s="63" t="s">
        <v>34</v>
      </c>
      <c r="E65" s="64">
        <v>209</v>
      </c>
      <c r="F65" s="63"/>
    </row>
    <row r="66" spans="1:6" ht="15.75" thickTop="1" x14ac:dyDescent="0.25">
      <c r="A66" s="101" t="s">
        <v>1414</v>
      </c>
      <c r="B66" s="101" t="s">
        <v>5</v>
      </c>
      <c r="C66" s="101" t="s">
        <v>1407</v>
      </c>
      <c r="D66" s="101" t="s">
        <v>18</v>
      </c>
      <c r="E66" s="102">
        <v>330</v>
      </c>
      <c r="F66" s="101"/>
    </row>
    <row r="67" spans="1:6" x14ac:dyDescent="0.25">
      <c r="A67" s="4" t="s">
        <v>1414</v>
      </c>
      <c r="B67" s="4" t="s">
        <v>5</v>
      </c>
      <c r="C67" s="4" t="s">
        <v>1407</v>
      </c>
      <c r="D67" s="4" t="s">
        <v>42</v>
      </c>
      <c r="E67" s="5">
        <v>286</v>
      </c>
      <c r="F67" s="4"/>
    </row>
    <row r="68" spans="1:6" ht="15.75" thickBot="1" x14ac:dyDescent="0.3">
      <c r="A68" s="12" t="s">
        <v>1414</v>
      </c>
      <c r="B68" s="12" t="s">
        <v>5</v>
      </c>
      <c r="C68" s="12" t="s">
        <v>1407</v>
      </c>
      <c r="D68" s="12" t="s">
        <v>7</v>
      </c>
      <c r="E68" s="87">
        <v>242</v>
      </c>
      <c r="F68" s="12"/>
    </row>
    <row r="69" spans="1:6" ht="15.75" thickTop="1" x14ac:dyDescent="0.25">
      <c r="A69" s="4" t="s">
        <v>62</v>
      </c>
      <c r="B69" s="4" t="s">
        <v>1415</v>
      </c>
      <c r="C69" s="4" t="s">
        <v>1416</v>
      </c>
      <c r="D69" s="4" t="s">
        <v>18</v>
      </c>
      <c r="E69" s="5">
        <v>498.30000000000007</v>
      </c>
      <c r="F69" s="4"/>
    </row>
    <row r="70" spans="1:6" x14ac:dyDescent="0.25">
      <c r="A70" s="11" t="s">
        <v>62</v>
      </c>
      <c r="B70" s="11" t="s">
        <v>1415</v>
      </c>
      <c r="C70" s="11" t="s">
        <v>1416</v>
      </c>
      <c r="D70" s="11" t="s">
        <v>7</v>
      </c>
      <c r="E70" s="86">
        <v>471.90000000000003</v>
      </c>
      <c r="F70" s="11"/>
    </row>
    <row r="71" spans="1:6" x14ac:dyDescent="0.25">
      <c r="A71" s="4" t="s">
        <v>62</v>
      </c>
      <c r="B71" s="4" t="s">
        <v>1415</v>
      </c>
      <c r="C71" s="4" t="s">
        <v>1416</v>
      </c>
      <c r="D71" s="4" t="s">
        <v>21</v>
      </c>
      <c r="E71" s="5">
        <v>403.70000000000005</v>
      </c>
      <c r="F71" s="4"/>
    </row>
    <row r="72" spans="1:6" x14ac:dyDescent="0.25">
      <c r="A72" s="11" t="s">
        <v>62</v>
      </c>
      <c r="B72" s="11" t="s">
        <v>1415</v>
      </c>
      <c r="C72" s="11" t="s">
        <v>1416</v>
      </c>
      <c r="D72" s="11" t="s">
        <v>42</v>
      </c>
      <c r="E72" s="86">
        <v>339.90000000000003</v>
      </c>
      <c r="F72" s="11"/>
    </row>
    <row r="73" spans="1:6" x14ac:dyDescent="0.25">
      <c r="A73" s="4" t="s">
        <v>62</v>
      </c>
      <c r="B73" s="4" t="s">
        <v>1415</v>
      </c>
      <c r="C73" s="4" t="s">
        <v>1417</v>
      </c>
      <c r="D73" s="4" t="s">
        <v>9</v>
      </c>
      <c r="E73" s="5">
        <v>304.70000000000005</v>
      </c>
      <c r="F73" s="4"/>
    </row>
    <row r="74" spans="1:6" x14ac:dyDescent="0.25">
      <c r="A74" s="11" t="s">
        <v>62</v>
      </c>
      <c r="B74" s="11" t="s">
        <v>1415</v>
      </c>
      <c r="C74" s="11" t="s">
        <v>1418</v>
      </c>
      <c r="D74" s="11" t="s">
        <v>10</v>
      </c>
      <c r="E74" s="86">
        <v>261.8</v>
      </c>
      <c r="F74" s="11"/>
    </row>
    <row r="75" spans="1:6" x14ac:dyDescent="0.25">
      <c r="A75" s="4" t="s">
        <v>62</v>
      </c>
      <c r="B75" s="4" t="s">
        <v>1415</v>
      </c>
      <c r="C75" s="4" t="s">
        <v>1419</v>
      </c>
      <c r="D75" s="4" t="s">
        <v>34</v>
      </c>
      <c r="E75" s="5">
        <v>227.70000000000002</v>
      </c>
      <c r="F75" s="4"/>
    </row>
    <row r="76" spans="1:6" ht="15.75" thickBot="1" x14ac:dyDescent="0.3">
      <c r="A76" s="12" t="s">
        <v>62</v>
      </c>
      <c r="B76" s="12" t="s">
        <v>1415</v>
      </c>
      <c r="C76" s="12" t="s">
        <v>536</v>
      </c>
      <c r="D76" s="12" t="s">
        <v>12</v>
      </c>
      <c r="E76" s="87">
        <v>193.60000000000002</v>
      </c>
      <c r="F76" s="12"/>
    </row>
    <row r="77" spans="1:6" ht="29.25" thickTop="1" x14ac:dyDescent="0.25">
      <c r="A77" s="4" t="s">
        <v>1420</v>
      </c>
      <c r="B77" s="4" t="s">
        <v>199</v>
      </c>
      <c r="C77" s="4" t="s">
        <v>137</v>
      </c>
      <c r="D77" s="4" t="s">
        <v>18</v>
      </c>
      <c r="E77" s="5">
        <v>440</v>
      </c>
      <c r="F77" s="4"/>
    </row>
    <row r="78" spans="1:6" ht="28.5" x14ac:dyDescent="0.25">
      <c r="A78" s="11" t="s">
        <v>1420</v>
      </c>
      <c r="B78" s="11" t="s">
        <v>199</v>
      </c>
      <c r="C78" s="11" t="s">
        <v>137</v>
      </c>
      <c r="D78" s="11" t="s">
        <v>42</v>
      </c>
      <c r="E78" s="86">
        <v>330</v>
      </c>
      <c r="F78" s="11"/>
    </row>
    <row r="79" spans="1:6" ht="28.5" x14ac:dyDescent="0.25">
      <c r="A79" s="4" t="s">
        <v>1420</v>
      </c>
      <c r="B79" s="4" t="s">
        <v>199</v>
      </c>
      <c r="C79" s="4" t="s">
        <v>137</v>
      </c>
      <c r="D79" s="4" t="s">
        <v>7</v>
      </c>
      <c r="E79" s="5">
        <v>242</v>
      </c>
      <c r="F79" s="4"/>
    </row>
    <row r="80" spans="1:6" ht="28.5" x14ac:dyDescent="0.25">
      <c r="A80" s="11" t="s">
        <v>1420</v>
      </c>
      <c r="B80" s="11" t="s">
        <v>199</v>
      </c>
      <c r="C80" s="11" t="s">
        <v>137</v>
      </c>
      <c r="D80" s="11" t="s">
        <v>9</v>
      </c>
      <c r="E80" s="86">
        <v>198</v>
      </c>
      <c r="F80" s="11"/>
    </row>
    <row r="81" spans="1:6" ht="28.5" x14ac:dyDescent="0.25">
      <c r="A81" s="4" t="s">
        <v>1420</v>
      </c>
      <c r="B81" s="4" t="s">
        <v>199</v>
      </c>
      <c r="C81" s="4" t="s">
        <v>137</v>
      </c>
      <c r="D81" s="4" t="s">
        <v>10</v>
      </c>
      <c r="E81" s="5">
        <v>165</v>
      </c>
      <c r="F81" s="4"/>
    </row>
    <row r="82" spans="1:6" ht="29.25" thickBot="1" x14ac:dyDescent="0.3">
      <c r="A82" s="12" t="s">
        <v>1420</v>
      </c>
      <c r="B82" s="12" t="s">
        <v>199</v>
      </c>
      <c r="C82" s="12" t="s">
        <v>137</v>
      </c>
      <c r="D82" s="12" t="s">
        <v>12</v>
      </c>
      <c r="E82" s="87">
        <v>121</v>
      </c>
      <c r="F82" s="12"/>
    </row>
    <row r="83" spans="1:6" ht="15.75" thickTop="1" x14ac:dyDescent="0.25">
      <c r="A83" s="99" t="s">
        <v>1421</v>
      </c>
      <c r="B83" s="99" t="s">
        <v>1422</v>
      </c>
      <c r="C83" s="99" t="s">
        <v>1423</v>
      </c>
      <c r="D83" s="99" t="s">
        <v>18</v>
      </c>
      <c r="E83" s="100">
        <v>230</v>
      </c>
      <c r="F83" s="99" t="s">
        <v>1424</v>
      </c>
    </row>
    <row r="84" spans="1:6" x14ac:dyDescent="0.25">
      <c r="A84" s="11" t="s">
        <v>1421</v>
      </c>
      <c r="B84" s="11" t="s">
        <v>1422</v>
      </c>
      <c r="C84" s="11" t="s">
        <v>1423</v>
      </c>
      <c r="D84" s="11" t="s">
        <v>18</v>
      </c>
      <c r="E84" s="86">
        <v>230</v>
      </c>
      <c r="F84" s="11" t="s">
        <v>1425</v>
      </c>
    </row>
    <row r="85" spans="1:6" x14ac:dyDescent="0.25">
      <c r="A85" s="4" t="s">
        <v>1421</v>
      </c>
      <c r="B85" s="4" t="s">
        <v>1422</v>
      </c>
      <c r="C85" s="4" t="s">
        <v>1423</v>
      </c>
      <c r="D85" s="4" t="s">
        <v>7</v>
      </c>
      <c r="E85" s="5">
        <v>210</v>
      </c>
      <c r="F85" s="4" t="s">
        <v>1426</v>
      </c>
    </row>
    <row r="86" spans="1:6" x14ac:dyDescent="0.25">
      <c r="A86" s="11" t="s">
        <v>1421</v>
      </c>
      <c r="B86" s="11" t="s">
        <v>1422</v>
      </c>
      <c r="C86" s="11" t="s">
        <v>1423</v>
      </c>
      <c r="D86" s="11" t="s">
        <v>10</v>
      </c>
      <c r="E86" s="86">
        <v>190</v>
      </c>
      <c r="F86" s="11" t="s">
        <v>1427</v>
      </c>
    </row>
    <row r="87" spans="1:6" ht="15.75" thickBot="1" x14ac:dyDescent="0.3">
      <c r="A87" s="63" t="s">
        <v>1421</v>
      </c>
      <c r="B87" s="63" t="s">
        <v>1422</v>
      </c>
      <c r="C87" s="63" t="s">
        <v>1423</v>
      </c>
      <c r="D87" s="63" t="s">
        <v>10</v>
      </c>
      <c r="E87" s="64">
        <v>190</v>
      </c>
      <c r="F87" s="63" t="s">
        <v>1428</v>
      </c>
    </row>
    <row r="88" spans="1:6" ht="15.75" thickTop="1" x14ac:dyDescent="0.25">
      <c r="A88" s="101" t="s">
        <v>1429</v>
      </c>
      <c r="B88" s="101" t="s">
        <v>532</v>
      </c>
      <c r="C88" s="101"/>
      <c r="D88" s="101" t="s">
        <v>40</v>
      </c>
      <c r="E88" s="102">
        <v>350</v>
      </c>
      <c r="F88" s="101"/>
    </row>
    <row r="89" spans="1:6" x14ac:dyDescent="0.25">
      <c r="A89" s="4" t="s">
        <v>1429</v>
      </c>
      <c r="B89" s="4" t="s">
        <v>377</v>
      </c>
      <c r="C89" s="4"/>
      <c r="D89" s="4" t="s">
        <v>18</v>
      </c>
      <c r="E89" s="5">
        <v>300</v>
      </c>
      <c r="F89" s="4"/>
    </row>
    <row r="90" spans="1:6" x14ac:dyDescent="0.25">
      <c r="A90" s="11" t="s">
        <v>1429</v>
      </c>
      <c r="B90" s="11" t="s">
        <v>532</v>
      </c>
      <c r="C90" s="11"/>
      <c r="D90" s="11" t="s">
        <v>21</v>
      </c>
      <c r="E90" s="86">
        <v>250</v>
      </c>
      <c r="F90" s="11"/>
    </row>
    <row r="91" spans="1:6" x14ac:dyDescent="0.25">
      <c r="A91" s="4" t="s">
        <v>1429</v>
      </c>
      <c r="B91" s="4" t="s">
        <v>377</v>
      </c>
      <c r="C91" s="4"/>
      <c r="D91" s="4" t="s">
        <v>10</v>
      </c>
      <c r="E91" s="5">
        <v>225</v>
      </c>
      <c r="F91" s="4"/>
    </row>
    <row r="92" spans="1:6" x14ac:dyDescent="0.25">
      <c r="A92" s="11" t="s">
        <v>1429</v>
      </c>
      <c r="B92" s="11" t="s">
        <v>377</v>
      </c>
      <c r="C92" s="11"/>
      <c r="D92" s="11" t="s">
        <v>34</v>
      </c>
      <c r="E92" s="86">
        <v>200</v>
      </c>
      <c r="F92" s="11"/>
    </row>
    <row r="93" spans="1:6" x14ac:dyDescent="0.25">
      <c r="A93" s="4" t="s">
        <v>1429</v>
      </c>
      <c r="B93" s="4" t="s">
        <v>377</v>
      </c>
      <c r="C93" s="4"/>
      <c r="D93" s="4" t="s">
        <v>13</v>
      </c>
      <c r="E93" s="5">
        <v>175</v>
      </c>
      <c r="F93" s="4"/>
    </row>
    <row r="94" spans="1:6" ht="15.75" thickBot="1" x14ac:dyDescent="0.3">
      <c r="A94" s="12" t="s">
        <v>1429</v>
      </c>
      <c r="B94" s="12" t="s">
        <v>377</v>
      </c>
      <c r="C94" s="12"/>
      <c r="D94" s="12" t="s">
        <v>12</v>
      </c>
      <c r="E94" s="87">
        <v>150</v>
      </c>
      <c r="F94" s="12"/>
    </row>
    <row r="95" spans="1:6" ht="15.75" thickTop="1" x14ac:dyDescent="0.25">
      <c r="A95" s="4" t="s">
        <v>285</v>
      </c>
      <c r="B95" s="4" t="s">
        <v>5</v>
      </c>
      <c r="C95" s="4" t="s">
        <v>1455</v>
      </c>
      <c r="D95" s="4" t="s">
        <v>18</v>
      </c>
      <c r="E95" s="5">
        <v>330</v>
      </c>
      <c r="F95" s="4" t="s">
        <v>287</v>
      </c>
    </row>
    <row r="96" spans="1:6" x14ac:dyDescent="0.25">
      <c r="A96" s="11" t="s">
        <v>285</v>
      </c>
      <c r="B96" s="11" t="s">
        <v>5</v>
      </c>
      <c r="C96" s="11" t="s">
        <v>1455</v>
      </c>
      <c r="D96" s="11" t="s">
        <v>7</v>
      </c>
      <c r="E96" s="86">
        <v>302.5</v>
      </c>
      <c r="F96" s="11" t="s">
        <v>288</v>
      </c>
    </row>
    <row r="97" spans="1:6" x14ac:dyDescent="0.25">
      <c r="A97" s="4" t="s">
        <v>285</v>
      </c>
      <c r="B97" s="4" t="s">
        <v>5</v>
      </c>
      <c r="C97" s="4" t="s">
        <v>1455</v>
      </c>
      <c r="D97" s="4" t="s">
        <v>10</v>
      </c>
      <c r="E97" s="5">
        <v>286</v>
      </c>
      <c r="F97" s="4" t="s">
        <v>289</v>
      </c>
    </row>
    <row r="98" spans="1:6" ht="15.75" thickBot="1" x14ac:dyDescent="0.3">
      <c r="A98" s="11" t="s">
        <v>285</v>
      </c>
      <c r="B98" s="11" t="s">
        <v>5</v>
      </c>
      <c r="C98" s="11" t="s">
        <v>1455</v>
      </c>
      <c r="D98" s="11" t="s">
        <v>12</v>
      </c>
      <c r="E98" s="86">
        <v>275</v>
      </c>
      <c r="F98" s="11" t="s">
        <v>1456</v>
      </c>
    </row>
    <row r="99" spans="1:6" ht="15.75" thickTop="1" x14ac:dyDescent="0.25">
      <c r="A99" s="99" t="s">
        <v>1311</v>
      </c>
      <c r="B99" s="99" t="s">
        <v>5</v>
      </c>
      <c r="C99" s="99" t="s">
        <v>1312</v>
      </c>
      <c r="D99" s="99" t="s">
        <v>40</v>
      </c>
      <c r="E99" s="100">
        <v>324</v>
      </c>
      <c r="F99" s="99" t="s">
        <v>1318</v>
      </c>
    </row>
    <row r="100" spans="1:6" x14ac:dyDescent="0.25">
      <c r="A100" s="11" t="s">
        <v>1311</v>
      </c>
      <c r="B100" s="11" t="s">
        <v>5</v>
      </c>
      <c r="C100" s="11" t="s">
        <v>1313</v>
      </c>
      <c r="D100" s="11" t="s">
        <v>9</v>
      </c>
      <c r="E100" s="86">
        <v>279</v>
      </c>
      <c r="F100" s="11" t="s">
        <v>1319</v>
      </c>
    </row>
    <row r="101" spans="1:6" ht="28.5" x14ac:dyDescent="0.25">
      <c r="A101" s="4" t="s">
        <v>1311</v>
      </c>
      <c r="B101" s="4" t="s">
        <v>5</v>
      </c>
      <c r="C101" s="4" t="s">
        <v>1430</v>
      </c>
      <c r="D101" s="4" t="s">
        <v>18</v>
      </c>
      <c r="E101" s="5">
        <v>238</v>
      </c>
      <c r="F101" s="4" t="s">
        <v>1320</v>
      </c>
    </row>
    <row r="102" spans="1:6" x14ac:dyDescent="0.25">
      <c r="A102" s="11" t="s">
        <v>1311</v>
      </c>
      <c r="B102" s="11" t="s">
        <v>5</v>
      </c>
      <c r="C102" s="11" t="s">
        <v>1431</v>
      </c>
      <c r="D102" s="11" t="s">
        <v>21</v>
      </c>
      <c r="E102" s="86">
        <v>210</v>
      </c>
      <c r="F102" s="11" t="s">
        <v>1321</v>
      </c>
    </row>
    <row r="103" spans="1:6" x14ac:dyDescent="0.25">
      <c r="A103" s="4" t="s">
        <v>1311</v>
      </c>
      <c r="B103" s="4" t="s">
        <v>5</v>
      </c>
      <c r="C103" s="4" t="s">
        <v>536</v>
      </c>
      <c r="D103" s="4" t="s">
        <v>42</v>
      </c>
      <c r="E103" s="5">
        <v>184</v>
      </c>
      <c r="F103" s="4" t="s">
        <v>1322</v>
      </c>
    </row>
    <row r="104" spans="1:6" x14ac:dyDescent="0.25">
      <c r="A104" s="11" t="s">
        <v>1311</v>
      </c>
      <c r="B104" s="11" t="s">
        <v>5</v>
      </c>
      <c r="C104" s="11" t="s">
        <v>1432</v>
      </c>
      <c r="D104" s="11" t="s">
        <v>7</v>
      </c>
      <c r="E104" s="86">
        <v>176</v>
      </c>
      <c r="F104" s="11" t="s">
        <v>1434</v>
      </c>
    </row>
    <row r="105" spans="1:6" ht="15.75" thickBot="1" x14ac:dyDescent="0.3">
      <c r="A105" s="63" t="s">
        <v>1311</v>
      </c>
      <c r="B105" s="63" t="s">
        <v>5</v>
      </c>
      <c r="C105" s="63" t="s">
        <v>1433</v>
      </c>
      <c r="D105" s="63" t="s">
        <v>10</v>
      </c>
      <c r="E105" s="64">
        <v>168</v>
      </c>
      <c r="F105" s="63" t="s">
        <v>1435</v>
      </c>
    </row>
    <row r="106" spans="1:6" ht="15.75" thickTop="1" x14ac:dyDescent="0.25">
      <c r="A106" s="101" t="s">
        <v>1144</v>
      </c>
      <c r="B106" s="101" t="s">
        <v>199</v>
      </c>
      <c r="C106" s="101" t="s">
        <v>1407</v>
      </c>
      <c r="D106" s="101" t="s">
        <v>7</v>
      </c>
      <c r="E106" s="102">
        <v>312</v>
      </c>
      <c r="F106" s="101" t="s">
        <v>1436</v>
      </c>
    </row>
    <row r="107" spans="1:6" x14ac:dyDescent="0.25">
      <c r="A107" s="4" t="s">
        <v>1144</v>
      </c>
      <c r="B107" s="4" t="s">
        <v>199</v>
      </c>
      <c r="C107" s="4" t="s">
        <v>1407</v>
      </c>
      <c r="D107" s="4" t="s">
        <v>42</v>
      </c>
      <c r="E107" s="5">
        <v>283</v>
      </c>
      <c r="F107" s="4" t="s">
        <v>1437</v>
      </c>
    </row>
    <row r="108" spans="1:6" ht="42.75" x14ac:dyDescent="0.25">
      <c r="A108" s="11" t="s">
        <v>1144</v>
      </c>
      <c r="B108" s="11" t="s">
        <v>199</v>
      </c>
      <c r="C108" s="11" t="s">
        <v>1407</v>
      </c>
      <c r="D108" s="11" t="s">
        <v>9</v>
      </c>
      <c r="E108" s="86">
        <v>254</v>
      </c>
      <c r="F108" s="11" t="s">
        <v>1438</v>
      </c>
    </row>
    <row r="109" spans="1:6" ht="15.75" thickBot="1" x14ac:dyDescent="0.3">
      <c r="A109" s="63" t="s">
        <v>1144</v>
      </c>
      <c r="B109" s="63" t="s">
        <v>199</v>
      </c>
      <c r="C109" s="63" t="s">
        <v>1407</v>
      </c>
      <c r="D109" s="63" t="s">
        <v>10</v>
      </c>
      <c r="E109" s="64">
        <v>226</v>
      </c>
      <c r="F109" s="63"/>
    </row>
    <row r="110" spans="1:6" ht="15.75" thickTop="1" x14ac:dyDescent="0.25">
      <c r="A110" s="11" t="s">
        <v>1451</v>
      </c>
      <c r="B110" s="11" t="s">
        <v>199</v>
      </c>
      <c r="C110" s="11" t="s">
        <v>1452</v>
      </c>
      <c r="D110" s="11" t="s">
        <v>40</v>
      </c>
      <c r="E110" s="86">
        <v>240</v>
      </c>
      <c r="F110" s="11"/>
    </row>
    <row r="111" spans="1:6" x14ac:dyDescent="0.25">
      <c r="A111" s="4" t="s">
        <v>1451</v>
      </c>
      <c r="B111" s="4" t="s">
        <v>199</v>
      </c>
      <c r="C111" s="4" t="s">
        <v>1453</v>
      </c>
      <c r="D111" s="4" t="s">
        <v>18</v>
      </c>
      <c r="E111" s="5">
        <v>230</v>
      </c>
      <c r="F111" s="4"/>
    </row>
    <row r="112" spans="1:6" x14ac:dyDescent="0.25">
      <c r="A112" s="11" t="s">
        <v>1451</v>
      </c>
      <c r="B112" s="11" t="s">
        <v>199</v>
      </c>
      <c r="C112" s="11" t="s">
        <v>1453</v>
      </c>
      <c r="D112" s="11" t="s">
        <v>21</v>
      </c>
      <c r="E112" s="86">
        <v>220</v>
      </c>
      <c r="F112" s="11"/>
    </row>
    <row r="113" spans="1:6" x14ac:dyDescent="0.25">
      <c r="A113" s="4" t="s">
        <v>1451</v>
      </c>
      <c r="B113" s="4" t="s">
        <v>199</v>
      </c>
      <c r="C113" s="4" t="s">
        <v>1454</v>
      </c>
      <c r="D113" s="4" t="s">
        <v>7</v>
      </c>
      <c r="E113" s="5">
        <v>200</v>
      </c>
      <c r="F113" s="4"/>
    </row>
    <row r="114" spans="1:6" ht="15.75" thickBot="1" x14ac:dyDescent="0.3">
      <c r="A114" s="12" t="s">
        <v>1451</v>
      </c>
      <c r="B114" s="12" t="s">
        <v>199</v>
      </c>
      <c r="C114" s="12" t="s">
        <v>1454</v>
      </c>
      <c r="D114" s="12" t="s">
        <v>34</v>
      </c>
      <c r="E114" s="87">
        <v>180</v>
      </c>
      <c r="F114" s="12"/>
    </row>
    <row r="115" spans="1:6" ht="15.75" thickTop="1" x14ac:dyDescent="0.25">
      <c r="A115" s="65" t="s">
        <v>68</v>
      </c>
      <c r="B115" s="65" t="s">
        <v>63</v>
      </c>
      <c r="C115" s="65" t="s">
        <v>1407</v>
      </c>
      <c r="D115" s="65" t="s">
        <v>18</v>
      </c>
      <c r="E115" s="66">
        <v>396</v>
      </c>
      <c r="F115" s="65" t="s">
        <v>1439</v>
      </c>
    </row>
    <row r="116" spans="1:6" x14ac:dyDescent="0.25">
      <c r="A116" s="11" t="s">
        <v>68</v>
      </c>
      <c r="B116" s="11" t="s">
        <v>63</v>
      </c>
      <c r="C116" s="11" t="s">
        <v>1407</v>
      </c>
      <c r="D116" s="11" t="s">
        <v>21</v>
      </c>
      <c r="E116" s="86">
        <v>396</v>
      </c>
      <c r="F116" s="11" t="s">
        <v>1439</v>
      </c>
    </row>
    <row r="117" spans="1:6" x14ac:dyDescent="0.25">
      <c r="A117" s="4" t="s">
        <v>68</v>
      </c>
      <c r="B117" s="4" t="s">
        <v>63</v>
      </c>
      <c r="C117" s="4" t="s">
        <v>1407</v>
      </c>
      <c r="D117" s="4" t="s">
        <v>42</v>
      </c>
      <c r="E117" s="5">
        <v>341</v>
      </c>
      <c r="F117" s="4" t="s">
        <v>1440</v>
      </c>
    </row>
    <row r="118" spans="1:6" x14ac:dyDescent="0.25">
      <c r="A118" s="11" t="s">
        <v>68</v>
      </c>
      <c r="B118" s="11" t="s">
        <v>63</v>
      </c>
      <c r="C118" s="11" t="s">
        <v>1407</v>
      </c>
      <c r="D118" s="11" t="s">
        <v>9</v>
      </c>
      <c r="E118" s="86">
        <v>341</v>
      </c>
      <c r="F118" s="11" t="s">
        <v>1440</v>
      </c>
    </row>
    <row r="119" spans="1:6" x14ac:dyDescent="0.25">
      <c r="A119" s="4" t="s">
        <v>68</v>
      </c>
      <c r="B119" s="4" t="s">
        <v>63</v>
      </c>
      <c r="C119" s="4" t="s">
        <v>1407</v>
      </c>
      <c r="D119" s="4" t="s">
        <v>10</v>
      </c>
      <c r="E119" s="5">
        <v>302.5</v>
      </c>
      <c r="F119" s="4" t="s">
        <v>1441</v>
      </c>
    </row>
    <row r="120" spans="1:6" x14ac:dyDescent="0.25">
      <c r="A120" s="11" t="s">
        <v>68</v>
      </c>
      <c r="B120" s="11" t="s">
        <v>63</v>
      </c>
      <c r="C120" s="11" t="s">
        <v>1407</v>
      </c>
      <c r="D120" s="11" t="s">
        <v>25</v>
      </c>
      <c r="E120" s="86">
        <v>280.5</v>
      </c>
      <c r="F120" s="11" t="s">
        <v>1442</v>
      </c>
    </row>
    <row r="121" spans="1:6" x14ac:dyDescent="0.25">
      <c r="A121" s="4" t="s">
        <v>68</v>
      </c>
      <c r="B121" s="4" t="s">
        <v>63</v>
      </c>
      <c r="C121" s="4" t="s">
        <v>1407</v>
      </c>
      <c r="D121" s="4" t="s">
        <v>34</v>
      </c>
      <c r="E121" s="5">
        <v>225.5</v>
      </c>
      <c r="F121" s="4" t="s">
        <v>1443</v>
      </c>
    </row>
    <row r="122" spans="1:6" x14ac:dyDescent="0.25">
      <c r="A122" s="11" t="s">
        <v>68</v>
      </c>
      <c r="B122" s="11" t="s">
        <v>63</v>
      </c>
      <c r="C122" s="11" t="s">
        <v>1407</v>
      </c>
      <c r="D122" s="11" t="s">
        <v>43</v>
      </c>
      <c r="E122" s="86">
        <v>192.5</v>
      </c>
      <c r="F122" s="11" t="s">
        <v>1444</v>
      </c>
    </row>
    <row r="123" spans="1:6" ht="15.75" thickBot="1" x14ac:dyDescent="0.3">
      <c r="A123" s="63" t="s">
        <v>68</v>
      </c>
      <c r="B123" s="63" t="s">
        <v>63</v>
      </c>
      <c r="C123" s="63" t="s">
        <v>1407</v>
      </c>
      <c r="D123" s="63" t="s">
        <v>12</v>
      </c>
      <c r="E123" s="64">
        <v>148.5</v>
      </c>
      <c r="F123" s="63" t="s">
        <v>328</v>
      </c>
    </row>
    <row r="124" spans="1:6" ht="15.75" thickTop="1" x14ac:dyDescent="0.25">
      <c r="A124" s="10" t="s">
        <v>1450</v>
      </c>
      <c r="B124" s="10" t="s">
        <v>199</v>
      </c>
      <c r="C124" s="10" t="s">
        <v>1271</v>
      </c>
      <c r="D124" s="10" t="s">
        <v>18</v>
      </c>
      <c r="E124" s="88">
        <v>365</v>
      </c>
      <c r="F124" s="10" t="s">
        <v>1280</v>
      </c>
    </row>
    <row r="125" spans="1:6" x14ac:dyDescent="0.25">
      <c r="A125" s="4" t="s">
        <v>1450</v>
      </c>
      <c r="B125" s="4" t="s">
        <v>199</v>
      </c>
      <c r="C125" s="4" t="s">
        <v>1445</v>
      </c>
      <c r="D125" s="4" t="s">
        <v>7</v>
      </c>
      <c r="E125" s="5">
        <v>262</v>
      </c>
      <c r="F125" s="4" t="s">
        <v>1449</v>
      </c>
    </row>
    <row r="126" spans="1:6" x14ac:dyDescent="0.25">
      <c r="A126" s="11" t="s">
        <v>1450</v>
      </c>
      <c r="B126" s="11" t="s">
        <v>199</v>
      </c>
      <c r="C126" s="11" t="s">
        <v>1446</v>
      </c>
      <c r="D126" s="11" t="s">
        <v>9</v>
      </c>
      <c r="E126" s="86">
        <v>248</v>
      </c>
      <c r="F126" s="11" t="s">
        <v>302</v>
      </c>
    </row>
    <row r="127" spans="1:6" x14ac:dyDescent="0.25">
      <c r="A127" s="4" t="s">
        <v>1450</v>
      </c>
      <c r="B127" s="4" t="s">
        <v>199</v>
      </c>
      <c r="C127" s="4" t="s">
        <v>1409</v>
      </c>
      <c r="D127" s="4" t="s">
        <v>10</v>
      </c>
      <c r="E127" s="5">
        <v>235</v>
      </c>
      <c r="F127" s="4" t="s">
        <v>1409</v>
      </c>
    </row>
    <row r="128" spans="1:6" x14ac:dyDescent="0.25">
      <c r="A128" s="11" t="s">
        <v>1450</v>
      </c>
      <c r="B128" s="11" t="s">
        <v>199</v>
      </c>
      <c r="C128" s="11" t="s">
        <v>1447</v>
      </c>
      <c r="D128" s="11" t="s">
        <v>34</v>
      </c>
      <c r="E128" s="86">
        <v>193</v>
      </c>
      <c r="F128" s="11" t="s">
        <v>1447</v>
      </c>
    </row>
    <row r="129" spans="1:6" x14ac:dyDescent="0.25">
      <c r="A129" s="4" t="s">
        <v>1450</v>
      </c>
      <c r="B129" s="4" t="s">
        <v>199</v>
      </c>
      <c r="C129" s="4" t="s">
        <v>1448</v>
      </c>
      <c r="D129" s="4" t="s">
        <v>13</v>
      </c>
      <c r="E129" s="5">
        <v>175</v>
      </c>
      <c r="F129" s="4" t="s">
        <v>1448</v>
      </c>
    </row>
    <row r="130" spans="1:6" x14ac:dyDescent="0.25">
      <c r="A130" s="11" t="s">
        <v>1450</v>
      </c>
      <c r="B130" s="11" t="s">
        <v>199</v>
      </c>
      <c r="C130" s="11" t="s">
        <v>1277</v>
      </c>
      <c r="D130" s="11" t="s">
        <v>43</v>
      </c>
      <c r="E130" s="86">
        <v>139</v>
      </c>
      <c r="F130" s="11" t="s">
        <v>1277</v>
      </c>
    </row>
    <row r="131" spans="1:6" ht="15.75" thickBot="1" x14ac:dyDescent="0.3">
      <c r="A131" s="63" t="s">
        <v>1450</v>
      </c>
      <c r="B131" s="63" t="s">
        <v>199</v>
      </c>
      <c r="C131" s="63" t="s">
        <v>12</v>
      </c>
      <c r="D131" s="63" t="s">
        <v>12</v>
      </c>
      <c r="E131" s="64">
        <v>118</v>
      </c>
      <c r="F131" s="63" t="s">
        <v>12</v>
      </c>
    </row>
    <row r="132" spans="1:6" ht="15.75" thickTop="1" x14ac:dyDescent="0.25">
      <c r="A132" s="101" t="s">
        <v>1324</v>
      </c>
      <c r="B132" s="101" t="s">
        <v>199</v>
      </c>
      <c r="C132" s="101" t="s">
        <v>1416</v>
      </c>
      <c r="D132" s="101" t="s">
        <v>18</v>
      </c>
      <c r="E132" s="102">
        <v>300</v>
      </c>
      <c r="F132" s="101"/>
    </row>
    <row r="133" spans="1:6" x14ac:dyDescent="0.25">
      <c r="A133" s="4" t="s">
        <v>1324</v>
      </c>
      <c r="B133" s="4" t="s">
        <v>199</v>
      </c>
      <c r="C133" s="4" t="s">
        <v>1416</v>
      </c>
      <c r="D133" s="4" t="s">
        <v>21</v>
      </c>
      <c r="E133" s="5">
        <v>280</v>
      </c>
      <c r="F133" s="4"/>
    </row>
    <row r="134" spans="1:6" x14ac:dyDescent="0.25">
      <c r="A134" s="11" t="s">
        <v>1324</v>
      </c>
      <c r="B134" s="11" t="s">
        <v>199</v>
      </c>
      <c r="C134" s="11" t="s">
        <v>1416</v>
      </c>
      <c r="D134" s="11" t="s">
        <v>9</v>
      </c>
      <c r="E134" s="86">
        <v>240</v>
      </c>
      <c r="F134" s="11"/>
    </row>
    <row r="135" spans="1:6" x14ac:dyDescent="0.25">
      <c r="A135" s="4" t="s">
        <v>1324</v>
      </c>
      <c r="B135" s="4" t="s">
        <v>199</v>
      </c>
      <c r="C135" s="4" t="s">
        <v>1416</v>
      </c>
      <c r="D135" s="4" t="s">
        <v>7</v>
      </c>
      <c r="E135" s="5">
        <v>180</v>
      </c>
      <c r="F135" s="4"/>
    </row>
    <row r="136" spans="1:6" x14ac:dyDescent="0.25">
      <c r="A136" s="11" t="s">
        <v>1324</v>
      </c>
      <c r="B136" s="11" t="s">
        <v>199</v>
      </c>
      <c r="C136" s="11" t="s">
        <v>1416</v>
      </c>
      <c r="D136" s="11" t="s">
        <v>10</v>
      </c>
      <c r="E136" s="86">
        <v>150</v>
      </c>
      <c r="F136" s="11"/>
    </row>
    <row r="137" spans="1:6" x14ac:dyDescent="0.25">
      <c r="A137" s="4" t="s">
        <v>1324</v>
      </c>
      <c r="B137" s="4" t="s">
        <v>199</v>
      </c>
      <c r="C137" s="4" t="s">
        <v>1416</v>
      </c>
      <c r="D137" s="4" t="s">
        <v>13</v>
      </c>
      <c r="E137" s="5">
        <v>130</v>
      </c>
      <c r="F137" s="4"/>
    </row>
    <row r="138" spans="1:6" ht="15.75" thickBot="1" x14ac:dyDescent="0.3">
      <c r="A138" s="12" t="s">
        <v>1324</v>
      </c>
      <c r="B138" s="12" t="s">
        <v>199</v>
      </c>
      <c r="C138" s="12" t="s">
        <v>1416</v>
      </c>
      <c r="D138" s="12" t="s">
        <v>12</v>
      </c>
      <c r="E138" s="87">
        <v>120</v>
      </c>
      <c r="F138" s="12"/>
    </row>
    <row r="139" spans="1:6" ht="43.5" thickTop="1" x14ac:dyDescent="0.25">
      <c r="A139" s="99" t="s">
        <v>257</v>
      </c>
      <c r="B139" s="99" t="s">
        <v>5</v>
      </c>
      <c r="C139" s="99" t="s">
        <v>137</v>
      </c>
      <c r="D139" s="99" t="s">
        <v>21</v>
      </c>
      <c r="E139" s="100">
        <v>305</v>
      </c>
      <c r="F139" s="99" t="s">
        <v>22</v>
      </c>
    </row>
    <row r="140" spans="1:6" ht="28.5" x14ac:dyDescent="0.25">
      <c r="A140" s="11" t="s">
        <v>257</v>
      </c>
      <c r="B140" s="11" t="s">
        <v>5</v>
      </c>
      <c r="C140" s="11" t="s">
        <v>137</v>
      </c>
      <c r="D140" s="11" t="s">
        <v>9</v>
      </c>
      <c r="E140" s="86">
        <v>245</v>
      </c>
      <c r="F140" s="11" t="s">
        <v>23</v>
      </c>
    </row>
    <row r="141" spans="1:6" ht="28.5" x14ac:dyDescent="0.25">
      <c r="A141" s="4" t="s">
        <v>257</v>
      </c>
      <c r="B141" s="4" t="s">
        <v>5</v>
      </c>
      <c r="C141" s="4" t="s">
        <v>137</v>
      </c>
      <c r="D141" s="4" t="s">
        <v>10</v>
      </c>
      <c r="E141" s="5">
        <v>215</v>
      </c>
      <c r="F141" s="4" t="s">
        <v>24</v>
      </c>
    </row>
    <row r="142" spans="1:6" ht="28.5" x14ac:dyDescent="0.25">
      <c r="A142" s="11" t="s">
        <v>257</v>
      </c>
      <c r="B142" s="11" t="s">
        <v>5</v>
      </c>
      <c r="C142" s="11" t="s">
        <v>137</v>
      </c>
      <c r="D142" s="11" t="s">
        <v>25</v>
      </c>
      <c r="E142" s="86">
        <v>175</v>
      </c>
      <c r="F142" s="11" t="s">
        <v>26</v>
      </c>
    </row>
    <row r="143" spans="1:6" ht="29.25" thickBot="1" x14ac:dyDescent="0.3">
      <c r="A143" s="63" t="s">
        <v>257</v>
      </c>
      <c r="B143" s="63" t="s">
        <v>5</v>
      </c>
      <c r="C143" s="63" t="s">
        <v>137</v>
      </c>
      <c r="D143" s="63" t="s">
        <v>12</v>
      </c>
      <c r="E143" s="64">
        <v>145</v>
      </c>
      <c r="F143" s="63" t="s">
        <v>27</v>
      </c>
    </row>
    <row r="144" spans="1:6" ht="15.75" thickTop="1" x14ac:dyDescent="0.25"/>
  </sheetData>
  <autoFilter ref="A2:F2" xr:uid="{09FB423F-E907-42E4-87E3-3B529F5321C2}">
    <sortState xmlns:xlrd2="http://schemas.microsoft.com/office/spreadsheetml/2017/richdata2" ref="A3:F143">
      <sortCondition ref="A2"/>
    </sortState>
  </autoFilter>
  <mergeCells count="1">
    <mergeCell ref="B1:F1"/>
  </mergeCells>
  <dataValidations count="1">
    <dataValidation type="list" allowBlank="1" showInputMessage="1" showErrorMessage="1" prompt="Please select from the dropdown list." sqref="D3:D93 D95:D143" xr:uid="{53F2E95E-741C-4C21-862D-8E2DB38AD10F}">
      <formula1>"Partner, Director, Senior Manager, Associate Director, Principal, Associate, Senior, Scientist, Specialist, Technician, Draftsperson, Graduate"</formula1>
    </dataValidation>
  </dataValidations>
  <hyperlinks>
    <hyperlink ref="A1" location="Summary!A1" display="Link to SUMMARY Worksheet" xr:uid="{BBF60D3E-0C84-43DA-89A5-7B9189DEEAA1}"/>
  </hyperlinks>
  <pageMargins left="0.7" right="0.7" top="0.75" bottom="0.75" header="0.3" footer="0.3"/>
  <headerFooter>
    <oddHeader>&amp;C&amp;"Calibri"&amp;12&amp;KFF0000 OFFICIAL&amp;1#_x000D_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1B2C-59F3-4CEA-9D5D-D41A696EA4CE}">
  <sheetPr>
    <tabColor theme="9" tint="-0.249977111117893"/>
  </sheetPr>
  <dimension ref="A1:M30"/>
  <sheetViews>
    <sheetView showGridLines="0" workbookViewId="0">
      <selection activeCell="A2" sqref="A2"/>
    </sheetView>
  </sheetViews>
  <sheetFormatPr defaultRowHeight="15" x14ac:dyDescent="0.25"/>
  <cols>
    <col min="1" max="1" width="38.7109375" customWidth="1"/>
    <col min="2" max="13" width="15" customWidth="1"/>
    <col min="14" max="14" width="11.28515625" bestFit="1" customWidth="1"/>
  </cols>
  <sheetData>
    <row r="1" spans="1:13" ht="25.5" x14ac:dyDescent="0.5">
      <c r="A1" s="39" t="s">
        <v>195</v>
      </c>
      <c r="B1" s="178" t="s">
        <v>1514</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839</v>
      </c>
      <c r="B4" s="71"/>
      <c r="C4" s="72">
        <v>339.625</v>
      </c>
      <c r="D4" s="72">
        <v>370.97500000000002</v>
      </c>
      <c r="E4" s="72"/>
      <c r="F4" s="72">
        <v>156.75</v>
      </c>
      <c r="G4" s="72"/>
      <c r="H4" s="72">
        <v>266.47500000000002</v>
      </c>
      <c r="I4" s="72"/>
      <c r="J4" s="72">
        <v>219.45</v>
      </c>
      <c r="K4" s="72"/>
      <c r="L4" s="72"/>
      <c r="M4" s="72">
        <v>203.77500000000001</v>
      </c>
    </row>
    <row r="5" spans="1:13" ht="16.5" x14ac:dyDescent="0.3">
      <c r="A5" s="84" t="s">
        <v>467</v>
      </c>
      <c r="B5" s="73"/>
      <c r="C5" s="46">
        <v>330</v>
      </c>
      <c r="D5" s="46">
        <v>380</v>
      </c>
      <c r="E5" s="46"/>
      <c r="F5" s="46"/>
      <c r="G5" s="46">
        <v>510</v>
      </c>
      <c r="H5" s="46">
        <v>280</v>
      </c>
      <c r="I5" s="46"/>
      <c r="J5" s="46">
        <v>225</v>
      </c>
      <c r="K5" s="46"/>
      <c r="L5" s="46"/>
      <c r="M5" s="46"/>
    </row>
    <row r="6" spans="1:13" ht="16.5" x14ac:dyDescent="0.3">
      <c r="A6" s="70" t="s">
        <v>44</v>
      </c>
      <c r="B6" s="73">
        <v>340</v>
      </c>
      <c r="C6" s="46">
        <v>375</v>
      </c>
      <c r="D6" s="46">
        <v>420</v>
      </c>
      <c r="E6" s="46">
        <v>200</v>
      </c>
      <c r="F6" s="46">
        <v>180</v>
      </c>
      <c r="G6" s="46">
        <v>420</v>
      </c>
      <c r="H6" s="46">
        <v>340</v>
      </c>
      <c r="I6" s="46">
        <v>290</v>
      </c>
      <c r="J6" s="46">
        <v>290</v>
      </c>
      <c r="K6" s="46">
        <v>375</v>
      </c>
      <c r="L6" s="46">
        <v>230</v>
      </c>
      <c r="M6" s="46">
        <v>250</v>
      </c>
    </row>
    <row r="7" spans="1:13" ht="16.5" x14ac:dyDescent="0.3">
      <c r="A7" s="84" t="s">
        <v>1461</v>
      </c>
      <c r="B7" s="73">
        <v>341</v>
      </c>
      <c r="C7" s="46"/>
      <c r="D7" s="46">
        <v>446</v>
      </c>
      <c r="E7" s="46">
        <v>242</v>
      </c>
      <c r="F7" s="46"/>
      <c r="G7" s="46"/>
      <c r="H7" s="46">
        <v>374</v>
      </c>
      <c r="I7" s="46">
        <v>253</v>
      </c>
      <c r="J7" s="46">
        <v>303</v>
      </c>
      <c r="K7" s="46"/>
      <c r="L7" s="46"/>
      <c r="M7" s="46">
        <v>226</v>
      </c>
    </row>
    <row r="8" spans="1:13" ht="16.5" x14ac:dyDescent="0.3">
      <c r="A8" s="70" t="s">
        <v>61</v>
      </c>
      <c r="B8" s="73">
        <v>341</v>
      </c>
      <c r="C8" s="46"/>
      <c r="D8" s="46">
        <v>407</v>
      </c>
      <c r="E8" s="46"/>
      <c r="F8" s="46">
        <v>187</v>
      </c>
      <c r="G8" s="46"/>
      <c r="H8" s="46">
        <v>385</v>
      </c>
      <c r="I8" s="46"/>
      <c r="J8" s="46">
        <v>264</v>
      </c>
      <c r="K8" s="46"/>
      <c r="L8" s="46">
        <v>308</v>
      </c>
      <c r="M8" s="46">
        <v>231</v>
      </c>
    </row>
    <row r="9" spans="1:13" ht="16.5" x14ac:dyDescent="0.3">
      <c r="A9" s="84" t="s">
        <v>223</v>
      </c>
      <c r="B9" s="73"/>
      <c r="C9" s="46">
        <v>471.9</v>
      </c>
      <c r="D9" s="46">
        <v>550</v>
      </c>
      <c r="E9" s="46"/>
      <c r="F9" s="46">
        <v>225.5</v>
      </c>
      <c r="G9" s="46"/>
      <c r="H9" s="46"/>
      <c r="I9" s="46"/>
      <c r="J9" s="46">
        <v>384.31</v>
      </c>
      <c r="K9" s="46"/>
      <c r="L9" s="46"/>
      <c r="M9" s="46"/>
    </row>
    <row r="10" spans="1:13" ht="16.5" x14ac:dyDescent="0.3">
      <c r="A10" s="70" t="s">
        <v>1481</v>
      </c>
      <c r="B10" s="73">
        <v>247.77500000000001</v>
      </c>
      <c r="C10" s="46"/>
      <c r="D10" s="46"/>
      <c r="E10" s="46">
        <v>130.9</v>
      </c>
      <c r="F10" s="46">
        <v>130.9</v>
      </c>
      <c r="G10" s="46"/>
      <c r="H10" s="46">
        <v>303.875</v>
      </c>
      <c r="I10" s="46">
        <v>210.375</v>
      </c>
      <c r="J10" s="46">
        <v>224.4</v>
      </c>
      <c r="K10" s="46">
        <v>378.67500000000001</v>
      </c>
      <c r="L10" s="46">
        <v>247.77500000000001</v>
      </c>
      <c r="M10" s="46"/>
    </row>
    <row r="11" spans="1:13" ht="16.5" x14ac:dyDescent="0.3">
      <c r="A11" s="84" t="s">
        <v>1150</v>
      </c>
      <c r="B11" s="73">
        <v>320</v>
      </c>
      <c r="C11" s="46"/>
      <c r="D11" s="46"/>
      <c r="E11" s="46"/>
      <c r="F11" s="46"/>
      <c r="G11" s="46"/>
      <c r="H11" s="46">
        <v>420</v>
      </c>
      <c r="I11" s="46">
        <v>210</v>
      </c>
      <c r="J11" s="46"/>
      <c r="K11" s="46"/>
      <c r="L11" s="46"/>
      <c r="M11" s="46"/>
    </row>
    <row r="12" spans="1:13" ht="16.5" x14ac:dyDescent="0.3">
      <c r="A12" s="70" t="s">
        <v>62</v>
      </c>
      <c r="B12" s="73">
        <v>304.70000000000005</v>
      </c>
      <c r="C12" s="46"/>
      <c r="D12" s="46"/>
      <c r="E12" s="46"/>
      <c r="F12" s="46">
        <v>193.60000000000002</v>
      </c>
      <c r="G12" s="46"/>
      <c r="H12" s="46">
        <v>403.70000000000005</v>
      </c>
      <c r="I12" s="46"/>
      <c r="J12" s="46">
        <v>261.8</v>
      </c>
      <c r="K12" s="46"/>
      <c r="L12" s="46">
        <v>227.70000000000002</v>
      </c>
      <c r="M12" s="46"/>
    </row>
    <row r="13" spans="1:13" ht="16.5" x14ac:dyDescent="0.3">
      <c r="A13" s="84" t="s">
        <v>278</v>
      </c>
      <c r="B13" s="73">
        <v>258.5</v>
      </c>
      <c r="C13" s="46">
        <v>308</v>
      </c>
      <c r="D13" s="46">
        <v>396.00000000000006</v>
      </c>
      <c r="E13" s="46">
        <v>220.00000000000003</v>
      </c>
      <c r="F13" s="46">
        <v>187.00000000000003</v>
      </c>
      <c r="G13" s="46">
        <v>462.00000000000006</v>
      </c>
      <c r="H13" s="46">
        <v>275</v>
      </c>
      <c r="I13" s="46">
        <v>236.50000000000003</v>
      </c>
      <c r="J13" s="46">
        <v>236.50000000000003</v>
      </c>
      <c r="K13" s="46">
        <v>352</v>
      </c>
      <c r="L13" s="46">
        <v>275</v>
      </c>
      <c r="M13" s="46">
        <v>253.00000000000003</v>
      </c>
    </row>
    <row r="14" spans="1:13" ht="16.5" x14ac:dyDescent="0.3">
      <c r="A14" s="70" t="s">
        <v>1229</v>
      </c>
      <c r="B14" s="73"/>
      <c r="C14" s="46">
        <v>280</v>
      </c>
      <c r="D14" s="46">
        <v>280</v>
      </c>
      <c r="E14" s="46"/>
      <c r="F14" s="46"/>
      <c r="G14" s="46"/>
      <c r="H14" s="46"/>
      <c r="I14" s="46">
        <v>150</v>
      </c>
      <c r="J14" s="46">
        <v>230</v>
      </c>
      <c r="K14" s="46"/>
      <c r="L14" s="46"/>
      <c r="M14" s="46"/>
    </row>
    <row r="15" spans="1:13" ht="16.5" x14ac:dyDescent="0.3">
      <c r="A15" s="84" t="s">
        <v>300</v>
      </c>
      <c r="B15" s="73"/>
      <c r="C15" s="46">
        <v>300</v>
      </c>
      <c r="D15" s="46"/>
      <c r="E15" s="46"/>
      <c r="F15" s="46">
        <v>105</v>
      </c>
      <c r="G15" s="46"/>
      <c r="H15" s="46">
        <v>285</v>
      </c>
      <c r="I15" s="46"/>
      <c r="J15" s="46">
        <v>185</v>
      </c>
      <c r="K15" s="46"/>
      <c r="L15" s="46"/>
      <c r="M15" s="46"/>
    </row>
    <row r="16" spans="1:13" ht="16.5" x14ac:dyDescent="0.3">
      <c r="A16" s="70" t="s">
        <v>427</v>
      </c>
      <c r="B16" s="73">
        <v>240</v>
      </c>
      <c r="C16" s="46"/>
      <c r="D16" s="46"/>
      <c r="E16" s="46"/>
      <c r="F16" s="46">
        <v>140</v>
      </c>
      <c r="G16" s="46"/>
      <c r="H16" s="46">
        <v>285</v>
      </c>
      <c r="I16" s="46"/>
      <c r="J16" s="46"/>
      <c r="K16" s="46"/>
      <c r="L16" s="46"/>
      <c r="M16" s="46"/>
    </row>
    <row r="17" spans="1:13" ht="16.5" x14ac:dyDescent="0.3">
      <c r="A17" s="84" t="s">
        <v>68</v>
      </c>
      <c r="B17" s="73">
        <v>286</v>
      </c>
      <c r="C17" s="46">
        <v>341</v>
      </c>
      <c r="D17" s="46">
        <v>396</v>
      </c>
      <c r="E17" s="46">
        <v>165</v>
      </c>
      <c r="F17" s="46">
        <v>132</v>
      </c>
      <c r="G17" s="46"/>
      <c r="H17" s="46">
        <v>319</v>
      </c>
      <c r="I17" s="46"/>
      <c r="J17" s="46">
        <v>242</v>
      </c>
      <c r="K17" s="46">
        <v>374</v>
      </c>
      <c r="L17" s="46">
        <v>264</v>
      </c>
      <c r="M17" s="46">
        <v>209</v>
      </c>
    </row>
    <row r="18" spans="1:13" ht="16.5" x14ac:dyDescent="0.3">
      <c r="A18" s="70" t="s">
        <v>1506</v>
      </c>
      <c r="B18" s="73">
        <v>220</v>
      </c>
      <c r="C18" s="46"/>
      <c r="D18" s="46"/>
      <c r="E18" s="46"/>
      <c r="F18" s="46"/>
      <c r="G18" s="46"/>
      <c r="H18" s="46"/>
      <c r="I18" s="46"/>
      <c r="J18" s="46">
        <v>210</v>
      </c>
      <c r="K18" s="46">
        <v>220</v>
      </c>
      <c r="L18" s="46"/>
      <c r="M18" s="46"/>
    </row>
    <row r="19" spans="1:13" ht="16.5" x14ac:dyDescent="0.3">
      <c r="A19" s="84" t="s">
        <v>1161</v>
      </c>
      <c r="B19" s="73">
        <v>330</v>
      </c>
      <c r="C19" s="46"/>
      <c r="D19" s="46"/>
      <c r="E19" s="46">
        <v>275</v>
      </c>
      <c r="F19" s="46">
        <v>159.6</v>
      </c>
      <c r="G19" s="46"/>
      <c r="H19" s="46">
        <v>429</v>
      </c>
      <c r="I19" s="46"/>
      <c r="J19" s="46">
        <v>297</v>
      </c>
      <c r="K19" s="46"/>
      <c r="L19" s="46">
        <v>264</v>
      </c>
      <c r="M19" s="46"/>
    </row>
    <row r="20" spans="1:13" ht="16.5" x14ac:dyDescent="0.3">
      <c r="A20" s="70" t="s">
        <v>252</v>
      </c>
      <c r="B20" s="73"/>
      <c r="C20" s="46"/>
      <c r="D20" s="46">
        <v>309.375</v>
      </c>
      <c r="E20" s="46"/>
      <c r="F20" s="46"/>
      <c r="G20" s="46"/>
      <c r="H20" s="46">
        <v>280.5</v>
      </c>
      <c r="I20" s="46"/>
      <c r="J20" s="46">
        <v>185.625</v>
      </c>
      <c r="K20" s="46"/>
      <c r="L20" s="46"/>
      <c r="M20" s="46"/>
    </row>
    <row r="21" spans="1:13" ht="17.25" thickBot="1" x14ac:dyDescent="0.35">
      <c r="A21" s="89" t="s">
        <v>257</v>
      </c>
      <c r="B21" s="75">
        <v>245</v>
      </c>
      <c r="C21" s="52">
        <v>305</v>
      </c>
      <c r="D21" s="52">
        <v>430</v>
      </c>
      <c r="E21" s="52">
        <v>145</v>
      </c>
      <c r="F21" s="52">
        <v>145</v>
      </c>
      <c r="G21" s="52"/>
      <c r="H21" s="52"/>
      <c r="I21" s="52">
        <v>175</v>
      </c>
      <c r="J21" s="52">
        <v>215</v>
      </c>
      <c r="K21" s="52">
        <v>345</v>
      </c>
      <c r="L21" s="52">
        <v>215</v>
      </c>
      <c r="M21" s="52">
        <v>185</v>
      </c>
    </row>
    <row r="22" spans="1:13" ht="15.75" thickTop="1" x14ac:dyDescent="0.25"/>
    <row r="23" spans="1:13" x14ac:dyDescent="0.25">
      <c r="A23" s="61" t="s">
        <v>187</v>
      </c>
      <c r="B23" s="54">
        <f>AVERAGE(B4:B21)</f>
        <v>289.4979166666667</v>
      </c>
      <c r="C23" s="54">
        <f t="shared" ref="C23:M23" si="0">AVERAGE(C4:C21)</f>
        <v>338.94722222222225</v>
      </c>
      <c r="D23" s="54">
        <f t="shared" si="0"/>
        <v>398.66818181818184</v>
      </c>
      <c r="E23" s="54">
        <f t="shared" si="0"/>
        <v>196.84285714285716</v>
      </c>
      <c r="F23" s="54">
        <f t="shared" si="0"/>
        <v>161.86249999999998</v>
      </c>
      <c r="G23" s="54">
        <f t="shared" si="0"/>
        <v>464</v>
      </c>
      <c r="H23" s="54">
        <f t="shared" si="0"/>
        <v>331.8964285714286</v>
      </c>
      <c r="I23" s="54">
        <f t="shared" si="0"/>
        <v>217.83928571428572</v>
      </c>
      <c r="J23" s="54">
        <f t="shared" si="0"/>
        <v>248.3178125</v>
      </c>
      <c r="K23" s="54">
        <f t="shared" si="0"/>
        <v>340.77916666666664</v>
      </c>
      <c r="L23" s="54">
        <f t="shared" si="0"/>
        <v>253.93437499999999</v>
      </c>
      <c r="M23" s="54">
        <f t="shared" si="0"/>
        <v>222.53928571428574</v>
      </c>
    </row>
    <row r="24" spans="1:13" x14ac:dyDescent="0.25">
      <c r="A24" s="61" t="s">
        <v>188</v>
      </c>
      <c r="B24" s="54">
        <f>STDEV(B4:B21)</f>
        <v>45.358436694357579</v>
      </c>
      <c r="C24" s="54">
        <f t="shared" ref="C24:M24" si="1">STDEV(C4:C21)</f>
        <v>57.186947325805342</v>
      </c>
      <c r="D24" s="54">
        <f t="shared" si="1"/>
        <v>70.592372189660907</v>
      </c>
      <c r="E24" s="54">
        <f t="shared" si="1"/>
        <v>52.826819487291196</v>
      </c>
      <c r="F24" s="54">
        <f t="shared" si="1"/>
        <v>33.74653601752069</v>
      </c>
      <c r="G24" s="54">
        <f t="shared" si="1"/>
        <v>45.033320996790806</v>
      </c>
      <c r="H24" s="54">
        <f t="shared" si="1"/>
        <v>58.970351788927779</v>
      </c>
      <c r="I24" s="54">
        <f t="shared" si="1"/>
        <v>47.163209216203995</v>
      </c>
      <c r="J24" s="54">
        <f t="shared" si="1"/>
        <v>50.990975115496362</v>
      </c>
      <c r="K24" s="54">
        <f t="shared" si="1"/>
        <v>60.73238513484111</v>
      </c>
      <c r="L24" s="54">
        <f t="shared" si="1"/>
        <v>30.20029841828676</v>
      </c>
      <c r="M24" s="54">
        <f t="shared" si="1"/>
        <v>24.866693994942143</v>
      </c>
    </row>
    <row r="25" spans="1:13" x14ac:dyDescent="0.25">
      <c r="A25" s="61" t="s">
        <v>189</v>
      </c>
      <c r="B25" s="54">
        <f>SUM(B23:B24)</f>
        <v>334.85635336102428</v>
      </c>
      <c r="C25" s="54">
        <f t="shared" ref="C25:M25" si="2">SUM(C23:C24)</f>
        <v>396.13416954802761</v>
      </c>
      <c r="D25" s="54">
        <f t="shared" si="2"/>
        <v>469.26055400784276</v>
      </c>
      <c r="E25" s="54">
        <f t="shared" si="2"/>
        <v>249.66967663014836</v>
      </c>
      <c r="F25" s="54">
        <f t="shared" si="2"/>
        <v>195.60903601752068</v>
      </c>
      <c r="G25" s="54">
        <f t="shared" si="2"/>
        <v>509.03332099679079</v>
      </c>
      <c r="H25" s="54">
        <f t="shared" si="2"/>
        <v>390.86678036035636</v>
      </c>
      <c r="I25" s="54">
        <f t="shared" si="2"/>
        <v>265.00249493048972</v>
      </c>
      <c r="J25" s="54">
        <f t="shared" si="2"/>
        <v>299.30878761549639</v>
      </c>
      <c r="K25" s="54">
        <f t="shared" si="2"/>
        <v>401.51155180150772</v>
      </c>
      <c r="L25" s="54">
        <f t="shared" si="2"/>
        <v>284.13467341828675</v>
      </c>
      <c r="M25" s="54">
        <f t="shared" si="2"/>
        <v>247.40597970922789</v>
      </c>
    </row>
    <row r="27" spans="1:13" x14ac:dyDescent="0.25">
      <c r="A27" s="85" t="s">
        <v>196</v>
      </c>
    </row>
    <row r="28" spans="1:13" x14ac:dyDescent="0.25">
      <c r="A28" s="56" t="s">
        <v>194</v>
      </c>
    </row>
    <row r="29" spans="1:13" x14ac:dyDescent="0.25">
      <c r="A29" s="57" t="s">
        <v>192</v>
      </c>
      <c r="B29" s="58" t="s">
        <v>193</v>
      </c>
    </row>
    <row r="30" spans="1:13" x14ac:dyDescent="0.25">
      <c r="A30" s="59" t="s">
        <v>190</v>
      </c>
      <c r="B30" s="60" t="s">
        <v>191</v>
      </c>
    </row>
  </sheetData>
  <mergeCells count="1">
    <mergeCell ref="B1:M1"/>
  </mergeCells>
  <conditionalFormatting pivot="1" sqref="B4:M21">
    <cfRule type="cellIs" dxfId="15" priority="4" operator="greaterThan">
      <formula>B$25</formula>
    </cfRule>
  </conditionalFormatting>
  <conditionalFormatting pivot="1" sqref="B4:M21">
    <cfRule type="cellIs" dxfId="14" priority="3" operator="between">
      <formula>B$23</formula>
      <formula>B$25</formula>
    </cfRule>
  </conditionalFormatting>
  <conditionalFormatting pivot="1" sqref="B4:M21">
    <cfRule type="cellIs" dxfId="13" priority="2" operator="lessThan">
      <formula>B$23</formula>
    </cfRule>
  </conditionalFormatting>
  <conditionalFormatting pivot="1" sqref="B4:M21">
    <cfRule type="containsBlanks" dxfId="12" priority="1">
      <formula>LEN(TRIM(B4))=0</formula>
    </cfRule>
  </conditionalFormatting>
  <hyperlinks>
    <hyperlink ref="A1" location="Summary!A1" display="Link to SUMMARY Worksheet" xr:uid="{F7496ECC-62B2-44B9-8AA8-49ADB29B4A6B}"/>
  </hyperlinks>
  <pageMargins left="0.7" right="0.7" top="0.75" bottom="0.75" header="0.3" footer="0.3"/>
  <headerFooter>
    <oddHeader>&amp;C&amp;"Calibri"&amp;12&amp;KFF0000 OFFICIAL&amp;1#_x000D_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486F-B308-4E0A-8129-9EDA0D1A22E3}">
  <sheetPr>
    <tabColor theme="2" tint="-9.9978637043366805E-2"/>
  </sheetPr>
  <dimension ref="A1:F134"/>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1458</v>
      </c>
      <c r="C1" s="180"/>
      <c r="D1" s="180"/>
      <c r="E1" s="180"/>
      <c r="F1" s="180"/>
    </row>
    <row r="2" spans="1:6" ht="30.75" thickTop="1" x14ac:dyDescent="0.25">
      <c r="A2" s="96" t="s">
        <v>112</v>
      </c>
      <c r="B2" s="97" t="s">
        <v>0</v>
      </c>
      <c r="C2" s="96" t="s">
        <v>1</v>
      </c>
      <c r="D2" s="96" t="s">
        <v>2</v>
      </c>
      <c r="E2" s="97" t="s">
        <v>3</v>
      </c>
      <c r="F2" s="98" t="s">
        <v>4</v>
      </c>
    </row>
    <row r="3" spans="1:6" x14ac:dyDescent="0.25">
      <c r="A3" s="4" t="s">
        <v>839</v>
      </c>
      <c r="B3" s="4" t="s">
        <v>5</v>
      </c>
      <c r="C3" s="4" t="s">
        <v>1457</v>
      </c>
      <c r="D3" s="4" t="s">
        <v>18</v>
      </c>
      <c r="E3" s="5">
        <v>370.97500000000002</v>
      </c>
      <c r="F3" s="4" t="s">
        <v>95</v>
      </c>
    </row>
    <row r="4" spans="1:6" x14ac:dyDescent="0.25">
      <c r="A4" s="11" t="s">
        <v>839</v>
      </c>
      <c r="B4" s="11" t="s">
        <v>5</v>
      </c>
      <c r="C4" s="11" t="s">
        <v>1457</v>
      </c>
      <c r="D4" s="11" t="s">
        <v>21</v>
      </c>
      <c r="E4" s="86">
        <v>339.625</v>
      </c>
      <c r="F4" s="11" t="s">
        <v>96</v>
      </c>
    </row>
    <row r="5" spans="1:6" x14ac:dyDescent="0.25">
      <c r="A5" s="4" t="s">
        <v>839</v>
      </c>
      <c r="B5" s="4" t="s">
        <v>5</v>
      </c>
      <c r="C5" s="4" t="s">
        <v>1457</v>
      </c>
      <c r="D5" s="4" t="s">
        <v>42</v>
      </c>
      <c r="E5" s="5">
        <v>266.47500000000002</v>
      </c>
      <c r="F5" s="4" t="s">
        <v>97</v>
      </c>
    </row>
    <row r="6" spans="1:6" x14ac:dyDescent="0.25">
      <c r="A6" s="11" t="s">
        <v>839</v>
      </c>
      <c r="B6" s="11" t="s">
        <v>5</v>
      </c>
      <c r="C6" s="11" t="s">
        <v>1457</v>
      </c>
      <c r="D6" s="11" t="s">
        <v>10</v>
      </c>
      <c r="E6" s="86">
        <v>219.45</v>
      </c>
      <c r="F6" s="11" t="s">
        <v>98</v>
      </c>
    </row>
    <row r="7" spans="1:6" x14ac:dyDescent="0.25">
      <c r="A7" s="4" t="s">
        <v>839</v>
      </c>
      <c r="B7" s="4" t="s">
        <v>5</v>
      </c>
      <c r="C7" s="4" t="s">
        <v>1457</v>
      </c>
      <c r="D7" s="4" t="s">
        <v>12</v>
      </c>
      <c r="E7" s="5">
        <v>156.75</v>
      </c>
      <c r="F7" s="4" t="s">
        <v>100</v>
      </c>
    </row>
    <row r="8" spans="1:6" ht="15.75" thickBot="1" x14ac:dyDescent="0.3">
      <c r="A8" s="12" t="s">
        <v>839</v>
      </c>
      <c r="B8" s="12" t="s">
        <v>5</v>
      </c>
      <c r="C8" s="12" t="s">
        <v>1457</v>
      </c>
      <c r="D8" s="12" t="s">
        <v>13</v>
      </c>
      <c r="E8" s="87">
        <v>203.77500000000001</v>
      </c>
      <c r="F8" s="12" t="s">
        <v>102</v>
      </c>
    </row>
    <row r="9" spans="1:6" ht="43.5" thickTop="1" x14ac:dyDescent="0.25">
      <c r="A9" s="99" t="s">
        <v>467</v>
      </c>
      <c r="B9" s="99" t="s">
        <v>331</v>
      </c>
      <c r="C9" s="99" t="s">
        <v>1459</v>
      </c>
      <c r="D9" s="99" t="s">
        <v>40</v>
      </c>
      <c r="E9" s="100">
        <v>510</v>
      </c>
      <c r="F9" s="99"/>
    </row>
    <row r="10" spans="1:6" ht="42.75" x14ac:dyDescent="0.25">
      <c r="A10" s="11" t="s">
        <v>467</v>
      </c>
      <c r="B10" s="11" t="s">
        <v>331</v>
      </c>
      <c r="C10" s="11" t="s">
        <v>1459</v>
      </c>
      <c r="D10" s="11" t="s">
        <v>18</v>
      </c>
      <c r="E10" s="86">
        <v>380</v>
      </c>
      <c r="F10" s="11"/>
    </row>
    <row r="11" spans="1:6" ht="42.75" x14ac:dyDescent="0.25">
      <c r="A11" s="4" t="s">
        <v>467</v>
      </c>
      <c r="B11" s="4" t="s">
        <v>331</v>
      </c>
      <c r="C11" s="4" t="s">
        <v>1459</v>
      </c>
      <c r="D11" s="4" t="s">
        <v>21</v>
      </c>
      <c r="E11" s="5">
        <v>330</v>
      </c>
      <c r="F11" s="4"/>
    </row>
    <row r="12" spans="1:6" ht="42.75" x14ac:dyDescent="0.25">
      <c r="A12" s="11" t="s">
        <v>467</v>
      </c>
      <c r="B12" s="11" t="s">
        <v>199</v>
      </c>
      <c r="C12" s="11" t="s">
        <v>1459</v>
      </c>
      <c r="D12" s="11" t="s">
        <v>42</v>
      </c>
      <c r="E12" s="86">
        <v>280</v>
      </c>
      <c r="F12" s="11"/>
    </row>
    <row r="13" spans="1:6" ht="43.5" thickBot="1" x14ac:dyDescent="0.3">
      <c r="A13" s="63" t="s">
        <v>467</v>
      </c>
      <c r="B13" s="63" t="s">
        <v>331</v>
      </c>
      <c r="C13" s="63" t="s">
        <v>1459</v>
      </c>
      <c r="D13" s="63" t="s">
        <v>10</v>
      </c>
      <c r="E13" s="64">
        <v>225</v>
      </c>
      <c r="F13" s="63"/>
    </row>
    <row r="14" spans="1:6" ht="86.25" thickTop="1" x14ac:dyDescent="0.25">
      <c r="A14" s="101" t="s">
        <v>44</v>
      </c>
      <c r="B14" s="101" t="s">
        <v>38</v>
      </c>
      <c r="C14" s="101" t="s">
        <v>1460</v>
      </c>
      <c r="D14" s="101" t="s">
        <v>40</v>
      </c>
      <c r="E14" s="102">
        <v>420</v>
      </c>
      <c r="F14" s="101" t="s">
        <v>213</v>
      </c>
    </row>
    <row r="15" spans="1:6" ht="85.5" x14ac:dyDescent="0.25">
      <c r="A15" s="4" t="s">
        <v>44</v>
      </c>
      <c r="B15" s="4" t="s">
        <v>38</v>
      </c>
      <c r="C15" s="4" t="s">
        <v>1460</v>
      </c>
      <c r="D15" s="4" t="s">
        <v>18</v>
      </c>
      <c r="E15" s="5">
        <v>420</v>
      </c>
      <c r="F15" s="4" t="s">
        <v>213</v>
      </c>
    </row>
    <row r="16" spans="1:6" ht="85.5" x14ac:dyDescent="0.25">
      <c r="A16" s="11" t="s">
        <v>44</v>
      </c>
      <c r="B16" s="11" t="s">
        <v>38</v>
      </c>
      <c r="C16" s="11" t="s">
        <v>1460</v>
      </c>
      <c r="D16" s="11" t="s">
        <v>7</v>
      </c>
      <c r="E16" s="86">
        <v>375</v>
      </c>
      <c r="F16" s="11" t="s">
        <v>213</v>
      </c>
    </row>
    <row r="17" spans="1:6" ht="85.5" x14ac:dyDescent="0.25">
      <c r="A17" s="4" t="s">
        <v>44</v>
      </c>
      <c r="B17" s="4" t="s">
        <v>38</v>
      </c>
      <c r="C17" s="4" t="s">
        <v>1460</v>
      </c>
      <c r="D17" s="4" t="s">
        <v>21</v>
      </c>
      <c r="E17" s="5">
        <v>375</v>
      </c>
      <c r="F17" s="4" t="s">
        <v>213</v>
      </c>
    </row>
    <row r="18" spans="1:6" ht="85.5" x14ac:dyDescent="0.25">
      <c r="A18" s="11" t="s">
        <v>44</v>
      </c>
      <c r="B18" s="11" t="s">
        <v>38</v>
      </c>
      <c r="C18" s="11" t="s">
        <v>1460</v>
      </c>
      <c r="D18" s="11" t="s">
        <v>42</v>
      </c>
      <c r="E18" s="86">
        <v>340</v>
      </c>
      <c r="F18" s="11" t="s">
        <v>213</v>
      </c>
    </row>
    <row r="19" spans="1:6" ht="85.5" x14ac:dyDescent="0.25">
      <c r="A19" s="4" t="s">
        <v>44</v>
      </c>
      <c r="B19" s="4" t="s">
        <v>38</v>
      </c>
      <c r="C19" s="4" t="s">
        <v>1460</v>
      </c>
      <c r="D19" s="4" t="s">
        <v>9</v>
      </c>
      <c r="E19" s="5">
        <v>340</v>
      </c>
      <c r="F19" s="4" t="s">
        <v>213</v>
      </c>
    </row>
    <row r="20" spans="1:6" ht="85.5" x14ac:dyDescent="0.25">
      <c r="A20" s="11" t="s">
        <v>44</v>
      </c>
      <c r="B20" s="11" t="s">
        <v>38</v>
      </c>
      <c r="C20" s="11" t="s">
        <v>1460</v>
      </c>
      <c r="D20" s="11" t="s">
        <v>10</v>
      </c>
      <c r="E20" s="86">
        <v>290</v>
      </c>
      <c r="F20" s="11" t="s">
        <v>213</v>
      </c>
    </row>
    <row r="21" spans="1:6" ht="85.5" x14ac:dyDescent="0.25">
      <c r="A21" s="4" t="s">
        <v>44</v>
      </c>
      <c r="B21" s="4" t="s">
        <v>38</v>
      </c>
      <c r="C21" s="4" t="s">
        <v>1460</v>
      </c>
      <c r="D21" s="4" t="s">
        <v>25</v>
      </c>
      <c r="E21" s="5">
        <v>290</v>
      </c>
      <c r="F21" s="4" t="s">
        <v>213</v>
      </c>
    </row>
    <row r="22" spans="1:6" ht="85.5" x14ac:dyDescent="0.25">
      <c r="A22" s="11" t="s">
        <v>44</v>
      </c>
      <c r="B22" s="11" t="s">
        <v>38</v>
      </c>
      <c r="C22" s="11" t="s">
        <v>1460</v>
      </c>
      <c r="D22" s="11" t="s">
        <v>34</v>
      </c>
      <c r="E22" s="86">
        <v>230</v>
      </c>
      <c r="F22" s="11" t="s">
        <v>213</v>
      </c>
    </row>
    <row r="23" spans="1:6" ht="85.5" x14ac:dyDescent="0.25">
      <c r="A23" s="4" t="s">
        <v>44</v>
      </c>
      <c r="B23" s="4" t="s">
        <v>38</v>
      </c>
      <c r="C23" s="4" t="s">
        <v>1460</v>
      </c>
      <c r="D23" s="4" t="s">
        <v>13</v>
      </c>
      <c r="E23" s="5">
        <v>250</v>
      </c>
      <c r="F23" s="4" t="s">
        <v>213</v>
      </c>
    </row>
    <row r="24" spans="1:6" ht="85.5" x14ac:dyDescent="0.25">
      <c r="A24" s="11" t="s">
        <v>44</v>
      </c>
      <c r="B24" s="11" t="s">
        <v>38</v>
      </c>
      <c r="C24" s="11" t="s">
        <v>1460</v>
      </c>
      <c r="D24" s="11" t="s">
        <v>43</v>
      </c>
      <c r="E24" s="86">
        <v>200</v>
      </c>
      <c r="F24" s="11" t="s">
        <v>213</v>
      </c>
    </row>
    <row r="25" spans="1:6" ht="86.25" thickBot="1" x14ac:dyDescent="0.3">
      <c r="A25" s="63" t="s">
        <v>44</v>
      </c>
      <c r="B25" s="63" t="s">
        <v>38</v>
      </c>
      <c r="C25" s="63" t="s">
        <v>1460</v>
      </c>
      <c r="D25" s="63" t="s">
        <v>12</v>
      </c>
      <c r="E25" s="64">
        <v>180</v>
      </c>
      <c r="F25" s="63" t="s">
        <v>213</v>
      </c>
    </row>
    <row r="26" spans="1:6" ht="29.25" thickTop="1" x14ac:dyDescent="0.25">
      <c r="A26" s="11" t="s">
        <v>1461</v>
      </c>
      <c r="B26" s="11" t="s">
        <v>1462</v>
      </c>
      <c r="C26" s="11" t="s">
        <v>1463</v>
      </c>
      <c r="D26" s="11" t="s">
        <v>18</v>
      </c>
      <c r="E26" s="86">
        <v>446</v>
      </c>
      <c r="F26" s="11" t="s">
        <v>1465</v>
      </c>
    </row>
    <row r="27" spans="1:6" ht="28.5" x14ac:dyDescent="0.25">
      <c r="A27" s="4" t="s">
        <v>1461</v>
      </c>
      <c r="B27" s="4" t="s">
        <v>1464</v>
      </c>
      <c r="C27" s="4" t="s">
        <v>1463</v>
      </c>
      <c r="D27" s="4" t="s">
        <v>42</v>
      </c>
      <c r="E27" s="5">
        <v>374</v>
      </c>
      <c r="F27" s="4" t="s">
        <v>1465</v>
      </c>
    </row>
    <row r="28" spans="1:6" ht="28.5" x14ac:dyDescent="0.25">
      <c r="A28" s="11" t="s">
        <v>1461</v>
      </c>
      <c r="B28" s="11" t="s">
        <v>1464</v>
      </c>
      <c r="C28" s="11" t="s">
        <v>1463</v>
      </c>
      <c r="D28" s="11" t="s">
        <v>9</v>
      </c>
      <c r="E28" s="86">
        <v>341</v>
      </c>
      <c r="F28" s="11" t="s">
        <v>1465</v>
      </c>
    </row>
    <row r="29" spans="1:6" ht="28.5" x14ac:dyDescent="0.25">
      <c r="A29" s="4" t="s">
        <v>1461</v>
      </c>
      <c r="B29" s="4" t="s">
        <v>1464</v>
      </c>
      <c r="C29" s="4" t="s">
        <v>1463</v>
      </c>
      <c r="D29" s="4" t="s">
        <v>10</v>
      </c>
      <c r="E29" s="5">
        <v>303</v>
      </c>
      <c r="F29" s="4" t="s">
        <v>1466</v>
      </c>
    </row>
    <row r="30" spans="1:6" ht="28.5" x14ac:dyDescent="0.25">
      <c r="A30" s="11" t="s">
        <v>1461</v>
      </c>
      <c r="B30" s="11" t="s">
        <v>1464</v>
      </c>
      <c r="C30" s="11" t="s">
        <v>1463</v>
      </c>
      <c r="D30" s="11" t="s">
        <v>25</v>
      </c>
      <c r="E30" s="86">
        <v>253</v>
      </c>
      <c r="F30" s="11" t="s">
        <v>1467</v>
      </c>
    </row>
    <row r="31" spans="1:6" ht="28.5" x14ac:dyDescent="0.25">
      <c r="A31" s="4" t="s">
        <v>1461</v>
      </c>
      <c r="B31" s="4" t="s">
        <v>1464</v>
      </c>
      <c r="C31" s="4" t="s">
        <v>1463</v>
      </c>
      <c r="D31" s="4" t="s">
        <v>13</v>
      </c>
      <c r="E31" s="5">
        <v>226</v>
      </c>
      <c r="F31" s="4" t="s">
        <v>1468</v>
      </c>
    </row>
    <row r="32" spans="1:6" ht="28.5" x14ac:dyDescent="0.25">
      <c r="A32" s="11" t="s">
        <v>1461</v>
      </c>
      <c r="B32" s="11" t="s">
        <v>1464</v>
      </c>
      <c r="C32" s="11" t="s">
        <v>1463</v>
      </c>
      <c r="D32" s="11" t="s">
        <v>43</v>
      </c>
      <c r="E32" s="86">
        <v>204</v>
      </c>
      <c r="F32" s="11" t="s">
        <v>1469</v>
      </c>
    </row>
    <row r="33" spans="1:6" ht="29.25" thickBot="1" x14ac:dyDescent="0.3">
      <c r="A33" s="63" t="s">
        <v>1461</v>
      </c>
      <c r="B33" s="63" t="s">
        <v>1464</v>
      </c>
      <c r="C33" s="63" t="s">
        <v>1463</v>
      </c>
      <c r="D33" s="63" t="s">
        <v>43</v>
      </c>
      <c r="E33" s="64">
        <v>242</v>
      </c>
      <c r="F33" s="63" t="s">
        <v>1470</v>
      </c>
    </row>
    <row r="34" spans="1:6" ht="15.75" thickTop="1" x14ac:dyDescent="0.25">
      <c r="A34" s="101" t="s">
        <v>61</v>
      </c>
      <c r="B34" s="101" t="s">
        <v>53</v>
      </c>
      <c r="C34" s="101" t="s">
        <v>1457</v>
      </c>
      <c r="D34" s="101" t="s">
        <v>18</v>
      </c>
      <c r="E34" s="102">
        <v>407</v>
      </c>
      <c r="F34" s="101" t="s">
        <v>18</v>
      </c>
    </row>
    <row r="35" spans="1:6" x14ac:dyDescent="0.25">
      <c r="A35" s="4" t="s">
        <v>61</v>
      </c>
      <c r="B35" s="4" t="s">
        <v>53</v>
      </c>
      <c r="C35" s="4" t="s">
        <v>1457</v>
      </c>
      <c r="D35" s="4" t="s">
        <v>42</v>
      </c>
      <c r="E35" s="5">
        <v>385</v>
      </c>
      <c r="F35" s="4" t="s">
        <v>54</v>
      </c>
    </row>
    <row r="36" spans="1:6" x14ac:dyDescent="0.25">
      <c r="A36" s="11" t="s">
        <v>61</v>
      </c>
      <c r="B36" s="11" t="s">
        <v>53</v>
      </c>
      <c r="C36" s="11" t="s">
        <v>1457</v>
      </c>
      <c r="D36" s="11" t="s">
        <v>9</v>
      </c>
      <c r="E36" s="86">
        <v>341</v>
      </c>
      <c r="F36" s="11" t="s">
        <v>55</v>
      </c>
    </row>
    <row r="37" spans="1:6" x14ac:dyDescent="0.25">
      <c r="A37" s="4" t="s">
        <v>61</v>
      </c>
      <c r="B37" s="4" t="s">
        <v>53</v>
      </c>
      <c r="C37" s="4" t="s">
        <v>1457</v>
      </c>
      <c r="D37" s="4" t="s">
        <v>34</v>
      </c>
      <c r="E37" s="5">
        <v>308</v>
      </c>
      <c r="F37" s="4" t="s">
        <v>56</v>
      </c>
    </row>
    <row r="38" spans="1:6" ht="28.5" x14ac:dyDescent="0.25">
      <c r="A38" s="11" t="s">
        <v>61</v>
      </c>
      <c r="B38" s="11" t="s">
        <v>53</v>
      </c>
      <c r="C38" s="11" t="s">
        <v>1457</v>
      </c>
      <c r="D38" s="11" t="s">
        <v>10</v>
      </c>
      <c r="E38" s="86">
        <v>264</v>
      </c>
      <c r="F38" s="11" t="s">
        <v>57</v>
      </c>
    </row>
    <row r="39" spans="1:6" x14ac:dyDescent="0.25">
      <c r="A39" s="4" t="s">
        <v>61</v>
      </c>
      <c r="B39" s="4" t="s">
        <v>53</v>
      </c>
      <c r="C39" s="4" t="s">
        <v>1457</v>
      </c>
      <c r="D39" s="4" t="s">
        <v>13</v>
      </c>
      <c r="E39" s="5">
        <v>231</v>
      </c>
      <c r="F39" s="4" t="s">
        <v>58</v>
      </c>
    </row>
    <row r="40" spans="1:6" x14ac:dyDescent="0.25">
      <c r="A40" s="11" t="s">
        <v>61</v>
      </c>
      <c r="B40" s="11" t="s">
        <v>53</v>
      </c>
      <c r="C40" s="11" t="s">
        <v>1457</v>
      </c>
      <c r="D40" s="11" t="s">
        <v>13</v>
      </c>
      <c r="E40" s="86">
        <v>198</v>
      </c>
      <c r="F40" s="11" t="s">
        <v>59</v>
      </c>
    </row>
    <row r="41" spans="1:6" ht="15.75" thickBot="1" x14ac:dyDescent="0.3">
      <c r="A41" s="63" t="s">
        <v>61</v>
      </c>
      <c r="B41" s="63" t="s">
        <v>53</v>
      </c>
      <c r="C41" s="63" t="s">
        <v>1457</v>
      </c>
      <c r="D41" s="63" t="s">
        <v>12</v>
      </c>
      <c r="E41" s="64">
        <v>187</v>
      </c>
      <c r="F41" s="63" t="s">
        <v>60</v>
      </c>
    </row>
    <row r="42" spans="1:6" ht="29.25" thickTop="1" x14ac:dyDescent="0.25">
      <c r="A42" s="101" t="s">
        <v>223</v>
      </c>
      <c r="B42" s="101" t="s">
        <v>733</v>
      </c>
      <c r="C42" s="101" t="s">
        <v>1471</v>
      </c>
      <c r="D42" s="101" t="s">
        <v>18</v>
      </c>
      <c r="E42" s="102">
        <v>550</v>
      </c>
      <c r="F42" s="101" t="s">
        <v>1478</v>
      </c>
    </row>
    <row r="43" spans="1:6" ht="28.5" x14ac:dyDescent="0.25">
      <c r="A43" s="4" t="s">
        <v>223</v>
      </c>
      <c r="B43" s="4" t="s">
        <v>1472</v>
      </c>
      <c r="C43" s="4" t="s">
        <v>1471</v>
      </c>
      <c r="D43" s="4" t="s">
        <v>18</v>
      </c>
      <c r="E43" s="5">
        <v>412.5</v>
      </c>
      <c r="F43" s="4" t="s">
        <v>1478</v>
      </c>
    </row>
    <row r="44" spans="1:6" ht="28.5" x14ac:dyDescent="0.25">
      <c r="A44" s="11" t="s">
        <v>223</v>
      </c>
      <c r="B44" s="11" t="s">
        <v>5</v>
      </c>
      <c r="C44" s="11" t="s">
        <v>1473</v>
      </c>
      <c r="D44" s="11" t="s">
        <v>21</v>
      </c>
      <c r="E44" s="86">
        <v>471.9</v>
      </c>
      <c r="F44" s="11" t="s">
        <v>225</v>
      </c>
    </row>
    <row r="45" spans="1:6" ht="28.5" x14ac:dyDescent="0.25">
      <c r="A45" s="4" t="s">
        <v>223</v>
      </c>
      <c r="B45" s="4" t="s">
        <v>5</v>
      </c>
      <c r="C45" s="4" t="s">
        <v>1474</v>
      </c>
      <c r="D45" s="4" t="s">
        <v>10</v>
      </c>
      <c r="E45" s="5">
        <v>384.31</v>
      </c>
      <c r="F45" s="4" t="s">
        <v>1479</v>
      </c>
    </row>
    <row r="46" spans="1:6" ht="42.75" x14ac:dyDescent="0.25">
      <c r="A46" s="11" t="s">
        <v>223</v>
      </c>
      <c r="B46" s="11" t="s">
        <v>5</v>
      </c>
      <c r="C46" s="11" t="s">
        <v>1475</v>
      </c>
      <c r="D46" s="11" t="s">
        <v>10</v>
      </c>
      <c r="E46" s="86">
        <v>288.75</v>
      </c>
      <c r="F46" s="11" t="s">
        <v>229</v>
      </c>
    </row>
    <row r="47" spans="1:6" x14ac:dyDescent="0.25">
      <c r="A47" s="4" t="s">
        <v>223</v>
      </c>
      <c r="B47" s="4" t="s">
        <v>5</v>
      </c>
      <c r="C47" s="4" t="s">
        <v>1476</v>
      </c>
      <c r="D47" s="4" t="s">
        <v>12</v>
      </c>
      <c r="E47" s="5">
        <v>225.5</v>
      </c>
      <c r="F47" s="4"/>
    </row>
    <row r="48" spans="1:6" ht="28.5" x14ac:dyDescent="0.25">
      <c r="A48" s="11" t="s">
        <v>223</v>
      </c>
      <c r="B48" s="11" t="s">
        <v>733</v>
      </c>
      <c r="C48" s="11" t="s">
        <v>1477</v>
      </c>
      <c r="D48" s="11" t="s">
        <v>10</v>
      </c>
      <c r="E48" s="86">
        <v>384.31</v>
      </c>
      <c r="F48" s="11" t="s">
        <v>1480</v>
      </c>
    </row>
    <row r="49" spans="1:6" ht="29.25" thickBot="1" x14ac:dyDescent="0.3">
      <c r="A49" s="63" t="s">
        <v>223</v>
      </c>
      <c r="B49" s="63" t="s">
        <v>352</v>
      </c>
      <c r="C49" s="63" t="s">
        <v>1474</v>
      </c>
      <c r="D49" s="63" t="s">
        <v>10</v>
      </c>
      <c r="E49" s="64">
        <v>384.31</v>
      </c>
      <c r="F49" s="63" t="s">
        <v>1479</v>
      </c>
    </row>
    <row r="50" spans="1:6" ht="29.25" thickTop="1" x14ac:dyDescent="0.25">
      <c r="A50" s="101" t="s">
        <v>1481</v>
      </c>
      <c r="B50" s="101" t="s">
        <v>199</v>
      </c>
      <c r="C50" s="101" t="s">
        <v>1482</v>
      </c>
      <c r="D50" s="101" t="s">
        <v>7</v>
      </c>
      <c r="E50" s="102">
        <v>378.67500000000001</v>
      </c>
      <c r="F50" s="101" t="s">
        <v>1483</v>
      </c>
    </row>
    <row r="51" spans="1:6" ht="28.5" x14ac:dyDescent="0.25">
      <c r="A51" s="4" t="s">
        <v>1481</v>
      </c>
      <c r="B51" s="4" t="s">
        <v>199</v>
      </c>
      <c r="C51" s="4" t="s">
        <v>1482</v>
      </c>
      <c r="D51" s="4" t="s">
        <v>42</v>
      </c>
      <c r="E51" s="5">
        <v>303.875</v>
      </c>
      <c r="F51" s="4" t="s">
        <v>1484</v>
      </c>
    </row>
    <row r="52" spans="1:6" ht="28.5" x14ac:dyDescent="0.25">
      <c r="A52" s="11" t="s">
        <v>1481</v>
      </c>
      <c r="B52" s="11" t="s">
        <v>199</v>
      </c>
      <c r="C52" s="11" t="s">
        <v>1482</v>
      </c>
      <c r="D52" s="11" t="s">
        <v>9</v>
      </c>
      <c r="E52" s="86">
        <v>247.77500000000001</v>
      </c>
      <c r="F52" s="11" t="s">
        <v>1485</v>
      </c>
    </row>
    <row r="53" spans="1:6" x14ac:dyDescent="0.25">
      <c r="A53" s="4" t="s">
        <v>1481</v>
      </c>
      <c r="B53" s="4" t="s">
        <v>199</v>
      </c>
      <c r="C53" s="4" t="s">
        <v>1482</v>
      </c>
      <c r="D53" s="4" t="s">
        <v>34</v>
      </c>
      <c r="E53" s="5">
        <v>247.77500000000001</v>
      </c>
      <c r="F53" s="4" t="s">
        <v>1486</v>
      </c>
    </row>
    <row r="54" spans="1:6" ht="28.5" x14ac:dyDescent="0.25">
      <c r="A54" s="11" t="s">
        <v>1481</v>
      </c>
      <c r="B54" s="11" t="s">
        <v>199</v>
      </c>
      <c r="C54" s="11" t="s">
        <v>1482</v>
      </c>
      <c r="D54" s="11" t="s">
        <v>10</v>
      </c>
      <c r="E54" s="86">
        <v>224.4</v>
      </c>
      <c r="F54" s="11" t="s">
        <v>1487</v>
      </c>
    </row>
    <row r="55" spans="1:6" ht="28.5" x14ac:dyDescent="0.25">
      <c r="A55" s="4" t="s">
        <v>1481</v>
      </c>
      <c r="B55" s="4" t="s">
        <v>199</v>
      </c>
      <c r="C55" s="4" t="s">
        <v>1482</v>
      </c>
      <c r="D55" s="4" t="s">
        <v>25</v>
      </c>
      <c r="E55" s="5">
        <v>210.375</v>
      </c>
      <c r="F55" s="4" t="s">
        <v>1488</v>
      </c>
    </row>
    <row r="56" spans="1:6" ht="28.5" x14ac:dyDescent="0.25">
      <c r="A56" s="11" t="s">
        <v>1481</v>
      </c>
      <c r="B56" s="11" t="s">
        <v>199</v>
      </c>
      <c r="C56" s="11" t="s">
        <v>1482</v>
      </c>
      <c r="D56" s="11" t="s">
        <v>25</v>
      </c>
      <c r="E56" s="86">
        <v>177.65</v>
      </c>
      <c r="F56" s="11" t="s">
        <v>1489</v>
      </c>
    </row>
    <row r="57" spans="1:6" ht="28.5" x14ac:dyDescent="0.25">
      <c r="A57" s="4" t="s">
        <v>1481</v>
      </c>
      <c r="B57" s="4" t="s">
        <v>199</v>
      </c>
      <c r="C57" s="4" t="s">
        <v>1482</v>
      </c>
      <c r="D57" s="4" t="s">
        <v>25</v>
      </c>
      <c r="E57" s="5">
        <v>149.6</v>
      </c>
      <c r="F57" s="4" t="s">
        <v>1490</v>
      </c>
    </row>
    <row r="58" spans="1:6" x14ac:dyDescent="0.25">
      <c r="A58" s="11" t="s">
        <v>1481</v>
      </c>
      <c r="B58" s="11" t="s">
        <v>199</v>
      </c>
      <c r="C58" s="11" t="s">
        <v>1482</v>
      </c>
      <c r="D58" s="11" t="s">
        <v>12</v>
      </c>
      <c r="E58" s="86">
        <v>130.9</v>
      </c>
      <c r="F58" s="11" t="s">
        <v>1491</v>
      </c>
    </row>
    <row r="59" spans="1:6" x14ac:dyDescent="0.25">
      <c r="A59" s="4" t="s">
        <v>1481</v>
      </c>
      <c r="B59" s="4" t="s">
        <v>199</v>
      </c>
      <c r="C59" s="4" t="s">
        <v>1482</v>
      </c>
      <c r="D59" s="4" t="s">
        <v>43</v>
      </c>
      <c r="E59" s="5">
        <v>130.9</v>
      </c>
      <c r="F59" s="4" t="s">
        <v>1492</v>
      </c>
    </row>
    <row r="60" spans="1:6" ht="15.75" thickBot="1" x14ac:dyDescent="0.3">
      <c r="A60" s="12" t="s">
        <v>1481</v>
      </c>
      <c r="B60" s="12" t="s">
        <v>199</v>
      </c>
      <c r="C60" s="12" t="s">
        <v>1482</v>
      </c>
      <c r="D60" s="12" t="s">
        <v>43</v>
      </c>
      <c r="E60" s="87">
        <v>130.9</v>
      </c>
      <c r="F60" s="12" t="s">
        <v>1493</v>
      </c>
    </row>
    <row r="61" spans="1:6" ht="15.75" thickTop="1" x14ac:dyDescent="0.25">
      <c r="A61" s="99" t="s">
        <v>1150</v>
      </c>
      <c r="B61" s="99" t="s">
        <v>199</v>
      </c>
      <c r="C61" s="99" t="s">
        <v>1494</v>
      </c>
      <c r="D61" s="99" t="s">
        <v>42</v>
      </c>
      <c r="E61" s="100">
        <v>420</v>
      </c>
      <c r="F61" s="99" t="s">
        <v>1497</v>
      </c>
    </row>
    <row r="62" spans="1:6" x14ac:dyDescent="0.25">
      <c r="A62" s="11" t="s">
        <v>1150</v>
      </c>
      <c r="B62" s="11" t="s">
        <v>199</v>
      </c>
      <c r="C62" s="11" t="s">
        <v>1495</v>
      </c>
      <c r="D62" s="11" t="s">
        <v>9</v>
      </c>
      <c r="E62" s="86">
        <v>320</v>
      </c>
      <c r="F62" s="11" t="s">
        <v>1498</v>
      </c>
    </row>
    <row r="63" spans="1:6" ht="15.75" thickBot="1" x14ac:dyDescent="0.3">
      <c r="A63" s="63" t="s">
        <v>1150</v>
      </c>
      <c r="B63" s="63" t="s">
        <v>199</v>
      </c>
      <c r="C63" s="63" t="s">
        <v>1496</v>
      </c>
      <c r="D63" s="63" t="s">
        <v>25</v>
      </c>
      <c r="E63" s="64">
        <v>210</v>
      </c>
      <c r="F63" s="63" t="s">
        <v>1499</v>
      </c>
    </row>
    <row r="64" spans="1:6" ht="15.75" thickTop="1" x14ac:dyDescent="0.25">
      <c r="A64" s="101" t="s">
        <v>62</v>
      </c>
      <c r="B64" s="101" t="s">
        <v>5</v>
      </c>
      <c r="C64" s="101" t="s">
        <v>1482</v>
      </c>
      <c r="D64" s="101" t="s">
        <v>42</v>
      </c>
      <c r="E64" s="102">
        <v>403.70000000000005</v>
      </c>
      <c r="F64" s="101"/>
    </row>
    <row r="65" spans="1:6" x14ac:dyDescent="0.25">
      <c r="A65" s="4" t="s">
        <v>62</v>
      </c>
      <c r="B65" s="4" t="s">
        <v>5</v>
      </c>
      <c r="C65" s="4" t="s">
        <v>1482</v>
      </c>
      <c r="D65" s="4" t="s">
        <v>9</v>
      </c>
      <c r="E65" s="5">
        <v>304.70000000000005</v>
      </c>
      <c r="F65" s="4"/>
    </row>
    <row r="66" spans="1:6" x14ac:dyDescent="0.25">
      <c r="A66" s="11" t="s">
        <v>62</v>
      </c>
      <c r="B66" s="11" t="s">
        <v>5</v>
      </c>
      <c r="C66" s="11" t="s">
        <v>1482</v>
      </c>
      <c r="D66" s="11" t="s">
        <v>10</v>
      </c>
      <c r="E66" s="86">
        <v>261.8</v>
      </c>
      <c r="F66" s="11"/>
    </row>
    <row r="67" spans="1:6" x14ac:dyDescent="0.25">
      <c r="A67" s="4" t="s">
        <v>62</v>
      </c>
      <c r="B67" s="4" t="s">
        <v>5</v>
      </c>
      <c r="C67" s="4" t="s">
        <v>1482</v>
      </c>
      <c r="D67" s="4" t="s">
        <v>34</v>
      </c>
      <c r="E67" s="5">
        <v>227.70000000000002</v>
      </c>
      <c r="F67" s="4"/>
    </row>
    <row r="68" spans="1:6" ht="15.75" thickBot="1" x14ac:dyDescent="0.3">
      <c r="A68" s="12" t="s">
        <v>62</v>
      </c>
      <c r="B68" s="12" t="s">
        <v>5</v>
      </c>
      <c r="C68" s="12" t="s">
        <v>1482</v>
      </c>
      <c r="D68" s="12" t="s">
        <v>12</v>
      </c>
      <c r="E68" s="87">
        <v>193.60000000000002</v>
      </c>
      <c r="F68" s="12"/>
    </row>
    <row r="69" spans="1:6" ht="15.75" thickTop="1" x14ac:dyDescent="0.25">
      <c r="A69" s="99" t="s">
        <v>278</v>
      </c>
      <c r="B69" s="99" t="s">
        <v>38</v>
      </c>
      <c r="C69" s="99" t="s">
        <v>1457</v>
      </c>
      <c r="D69" s="99" t="s">
        <v>40</v>
      </c>
      <c r="E69" s="100">
        <v>462.00000000000006</v>
      </c>
      <c r="F69" s="99"/>
    </row>
    <row r="70" spans="1:6" x14ac:dyDescent="0.25">
      <c r="A70" s="11" t="s">
        <v>278</v>
      </c>
      <c r="B70" s="11" t="s">
        <v>38</v>
      </c>
      <c r="C70" s="11" t="s">
        <v>1457</v>
      </c>
      <c r="D70" s="11" t="s">
        <v>18</v>
      </c>
      <c r="E70" s="86">
        <v>396.00000000000006</v>
      </c>
      <c r="F70" s="11"/>
    </row>
    <row r="71" spans="1:6" x14ac:dyDescent="0.25">
      <c r="A71" s="4" t="s">
        <v>278</v>
      </c>
      <c r="B71" s="4" t="s">
        <v>38</v>
      </c>
      <c r="C71" s="4" t="s">
        <v>1457</v>
      </c>
      <c r="D71" s="4" t="s">
        <v>7</v>
      </c>
      <c r="E71" s="5">
        <v>352</v>
      </c>
      <c r="F71" s="4"/>
    </row>
    <row r="72" spans="1:6" x14ac:dyDescent="0.25">
      <c r="A72" s="11" t="s">
        <v>278</v>
      </c>
      <c r="B72" s="11" t="s">
        <v>38</v>
      </c>
      <c r="C72" s="11" t="s">
        <v>1457</v>
      </c>
      <c r="D72" s="11" t="s">
        <v>21</v>
      </c>
      <c r="E72" s="86">
        <v>308</v>
      </c>
      <c r="F72" s="11"/>
    </row>
    <row r="73" spans="1:6" x14ac:dyDescent="0.25">
      <c r="A73" s="4" t="s">
        <v>278</v>
      </c>
      <c r="B73" s="4" t="s">
        <v>38</v>
      </c>
      <c r="C73" s="4" t="s">
        <v>1457</v>
      </c>
      <c r="D73" s="4" t="s">
        <v>42</v>
      </c>
      <c r="E73" s="5">
        <v>275</v>
      </c>
      <c r="F73" s="4"/>
    </row>
    <row r="74" spans="1:6" x14ac:dyDescent="0.25">
      <c r="A74" s="11" t="s">
        <v>278</v>
      </c>
      <c r="B74" s="11" t="s">
        <v>38</v>
      </c>
      <c r="C74" s="11" t="s">
        <v>1457</v>
      </c>
      <c r="D74" s="11" t="s">
        <v>9</v>
      </c>
      <c r="E74" s="86">
        <v>258.5</v>
      </c>
      <c r="F74" s="11"/>
    </row>
    <row r="75" spans="1:6" x14ac:dyDescent="0.25">
      <c r="A75" s="4" t="s">
        <v>278</v>
      </c>
      <c r="B75" s="4" t="s">
        <v>38</v>
      </c>
      <c r="C75" s="4" t="s">
        <v>1457</v>
      </c>
      <c r="D75" s="4" t="s">
        <v>10</v>
      </c>
      <c r="E75" s="5">
        <v>236.50000000000003</v>
      </c>
      <c r="F75" s="4"/>
    </row>
    <row r="76" spans="1:6" x14ac:dyDescent="0.25">
      <c r="A76" s="11" t="s">
        <v>278</v>
      </c>
      <c r="B76" s="11" t="s">
        <v>38</v>
      </c>
      <c r="C76" s="11" t="s">
        <v>1457</v>
      </c>
      <c r="D76" s="11" t="s">
        <v>25</v>
      </c>
      <c r="E76" s="86">
        <v>236.50000000000003</v>
      </c>
      <c r="F76" s="11"/>
    </row>
    <row r="77" spans="1:6" x14ac:dyDescent="0.25">
      <c r="A77" s="4" t="s">
        <v>278</v>
      </c>
      <c r="B77" s="4" t="s">
        <v>38</v>
      </c>
      <c r="C77" s="4" t="s">
        <v>1457</v>
      </c>
      <c r="D77" s="4" t="s">
        <v>34</v>
      </c>
      <c r="E77" s="5">
        <v>275</v>
      </c>
      <c r="F77" s="4"/>
    </row>
    <row r="78" spans="1:6" x14ac:dyDescent="0.25">
      <c r="A78" s="11" t="s">
        <v>278</v>
      </c>
      <c r="B78" s="11" t="s">
        <v>38</v>
      </c>
      <c r="C78" s="11" t="s">
        <v>1457</v>
      </c>
      <c r="D78" s="11" t="s">
        <v>13</v>
      </c>
      <c r="E78" s="86">
        <v>253.00000000000003</v>
      </c>
      <c r="F78" s="11"/>
    </row>
    <row r="79" spans="1:6" x14ac:dyDescent="0.25">
      <c r="A79" s="4" t="s">
        <v>278</v>
      </c>
      <c r="B79" s="4" t="s">
        <v>38</v>
      </c>
      <c r="C79" s="4" t="s">
        <v>1457</v>
      </c>
      <c r="D79" s="4" t="s">
        <v>43</v>
      </c>
      <c r="E79" s="5">
        <v>220.00000000000003</v>
      </c>
      <c r="F79" s="4"/>
    </row>
    <row r="80" spans="1:6" ht="15.75" thickBot="1" x14ac:dyDescent="0.3">
      <c r="A80" s="12" t="s">
        <v>278</v>
      </c>
      <c r="B80" s="12" t="s">
        <v>38</v>
      </c>
      <c r="C80" s="12" t="s">
        <v>1457</v>
      </c>
      <c r="D80" s="12" t="s">
        <v>12</v>
      </c>
      <c r="E80" s="87">
        <v>187.00000000000003</v>
      </c>
      <c r="F80" s="12"/>
    </row>
    <row r="81" spans="1:6" ht="143.25" thickTop="1" x14ac:dyDescent="0.25">
      <c r="A81" s="99" t="s">
        <v>1229</v>
      </c>
      <c r="B81" s="99" t="s">
        <v>199</v>
      </c>
      <c r="C81" s="99" t="s">
        <v>1500</v>
      </c>
      <c r="D81" s="99" t="s">
        <v>18</v>
      </c>
      <c r="E81" s="100">
        <v>280</v>
      </c>
      <c r="F81" s="99"/>
    </row>
    <row r="82" spans="1:6" ht="142.5" x14ac:dyDescent="0.25">
      <c r="A82" s="11" t="s">
        <v>1229</v>
      </c>
      <c r="B82" s="11" t="s">
        <v>199</v>
      </c>
      <c r="C82" s="11" t="s">
        <v>1500</v>
      </c>
      <c r="D82" s="11" t="s">
        <v>21</v>
      </c>
      <c r="E82" s="86">
        <v>280</v>
      </c>
      <c r="F82" s="11"/>
    </row>
    <row r="83" spans="1:6" ht="142.5" x14ac:dyDescent="0.25">
      <c r="A83" s="4" t="s">
        <v>1229</v>
      </c>
      <c r="B83" s="4" t="s">
        <v>199</v>
      </c>
      <c r="C83" s="4" t="s">
        <v>1500</v>
      </c>
      <c r="D83" s="4" t="s">
        <v>10</v>
      </c>
      <c r="E83" s="5">
        <v>230</v>
      </c>
      <c r="F83" s="4"/>
    </row>
    <row r="84" spans="1:6" ht="142.5" x14ac:dyDescent="0.25">
      <c r="A84" s="11" t="s">
        <v>1229</v>
      </c>
      <c r="B84" s="11" t="s">
        <v>199</v>
      </c>
      <c r="C84" s="11" t="s">
        <v>1500</v>
      </c>
      <c r="D84" s="11" t="s">
        <v>10</v>
      </c>
      <c r="E84" s="86">
        <v>230</v>
      </c>
      <c r="F84" s="11"/>
    </row>
    <row r="85" spans="1:6" ht="142.5" x14ac:dyDescent="0.25">
      <c r="A85" s="4" t="s">
        <v>1229</v>
      </c>
      <c r="B85" s="4" t="s">
        <v>199</v>
      </c>
      <c r="C85" s="4" t="s">
        <v>1500</v>
      </c>
      <c r="D85" s="4" t="s">
        <v>25</v>
      </c>
      <c r="E85" s="5">
        <v>150</v>
      </c>
      <c r="F85" s="4"/>
    </row>
    <row r="86" spans="1:6" ht="142.5" x14ac:dyDescent="0.25">
      <c r="A86" s="11" t="s">
        <v>1229</v>
      </c>
      <c r="B86" s="11" t="s">
        <v>199</v>
      </c>
      <c r="C86" s="11" t="s">
        <v>1500</v>
      </c>
      <c r="D86" s="11" t="s">
        <v>25</v>
      </c>
      <c r="E86" s="86">
        <v>110</v>
      </c>
      <c r="F86" s="11"/>
    </row>
    <row r="87" spans="1:6" ht="143.25" thickBot="1" x14ac:dyDescent="0.3">
      <c r="A87" s="63" t="s">
        <v>1229</v>
      </c>
      <c r="B87" s="63" t="s">
        <v>199</v>
      </c>
      <c r="C87" s="63" t="s">
        <v>1500</v>
      </c>
      <c r="D87" s="63" t="s">
        <v>25</v>
      </c>
      <c r="E87" s="64">
        <v>110</v>
      </c>
      <c r="F87" s="63"/>
    </row>
    <row r="88" spans="1:6" ht="15.75" thickTop="1" x14ac:dyDescent="0.25">
      <c r="A88" s="101" t="s">
        <v>300</v>
      </c>
      <c r="B88" s="101" t="s">
        <v>199</v>
      </c>
      <c r="C88" s="101" t="s">
        <v>1501</v>
      </c>
      <c r="D88" s="101" t="s">
        <v>21</v>
      </c>
      <c r="E88" s="102">
        <v>300</v>
      </c>
      <c r="F88" s="101" t="s">
        <v>1502</v>
      </c>
    </row>
    <row r="89" spans="1:6" x14ac:dyDescent="0.25">
      <c r="A89" s="4" t="s">
        <v>300</v>
      </c>
      <c r="B89" s="4" t="s">
        <v>199</v>
      </c>
      <c r="C89" s="4" t="s">
        <v>1501</v>
      </c>
      <c r="D89" s="4" t="s">
        <v>10</v>
      </c>
      <c r="E89" s="5">
        <v>185</v>
      </c>
      <c r="F89" s="4" t="s">
        <v>1503</v>
      </c>
    </row>
    <row r="90" spans="1:6" x14ac:dyDescent="0.25">
      <c r="A90" s="11" t="s">
        <v>300</v>
      </c>
      <c r="B90" s="11" t="s">
        <v>199</v>
      </c>
      <c r="C90" s="11" t="s">
        <v>1501</v>
      </c>
      <c r="D90" s="11" t="s">
        <v>12</v>
      </c>
      <c r="E90" s="86">
        <v>105</v>
      </c>
      <c r="F90" s="11" t="s">
        <v>1504</v>
      </c>
    </row>
    <row r="91" spans="1:6" ht="15.75" thickBot="1" x14ac:dyDescent="0.3">
      <c r="A91" s="63" t="s">
        <v>300</v>
      </c>
      <c r="B91" s="63" t="s">
        <v>301</v>
      </c>
      <c r="C91" s="63" t="s">
        <v>1501</v>
      </c>
      <c r="D91" s="63" t="s">
        <v>42</v>
      </c>
      <c r="E91" s="64">
        <v>285</v>
      </c>
      <c r="F91" s="63" t="s">
        <v>1505</v>
      </c>
    </row>
    <row r="92" spans="1:6" ht="15.75" thickTop="1" x14ac:dyDescent="0.25">
      <c r="A92" s="101" t="s">
        <v>427</v>
      </c>
      <c r="B92" s="101" t="s">
        <v>199</v>
      </c>
      <c r="C92" s="101" t="s">
        <v>536</v>
      </c>
      <c r="D92" s="101" t="s">
        <v>42</v>
      </c>
      <c r="E92" s="102">
        <v>285</v>
      </c>
      <c r="F92" s="101"/>
    </row>
    <row r="93" spans="1:6" x14ac:dyDescent="0.25">
      <c r="A93" s="4" t="s">
        <v>427</v>
      </c>
      <c r="B93" s="4" t="s">
        <v>426</v>
      </c>
      <c r="C93" s="4" t="s">
        <v>235</v>
      </c>
      <c r="D93" s="4" t="s">
        <v>9</v>
      </c>
      <c r="E93" s="5">
        <v>240</v>
      </c>
      <c r="F93" s="4"/>
    </row>
    <row r="94" spans="1:6" ht="15.75" thickBot="1" x14ac:dyDescent="0.3">
      <c r="A94" s="12" t="s">
        <v>427</v>
      </c>
      <c r="B94" s="12" t="s">
        <v>426</v>
      </c>
      <c r="C94" s="12" t="s">
        <v>235</v>
      </c>
      <c r="D94" s="12" t="s">
        <v>12</v>
      </c>
      <c r="E94" s="87">
        <v>140</v>
      </c>
      <c r="F94" s="12"/>
    </row>
    <row r="95" spans="1:6" ht="15.75" thickTop="1" x14ac:dyDescent="0.25">
      <c r="A95" s="99" t="s">
        <v>68</v>
      </c>
      <c r="B95" s="99" t="s">
        <v>63</v>
      </c>
      <c r="C95" s="99" t="s">
        <v>1457</v>
      </c>
      <c r="D95" s="99" t="s">
        <v>18</v>
      </c>
      <c r="E95" s="100">
        <v>396</v>
      </c>
      <c r="F95" s="99" t="s">
        <v>18</v>
      </c>
    </row>
    <row r="96" spans="1:6" ht="28.5" x14ac:dyDescent="0.25">
      <c r="A96" s="11" t="s">
        <v>68</v>
      </c>
      <c r="B96" s="11" t="s">
        <v>63</v>
      </c>
      <c r="C96" s="11" t="s">
        <v>1457</v>
      </c>
      <c r="D96" s="11" t="s">
        <v>7</v>
      </c>
      <c r="E96" s="86">
        <v>374</v>
      </c>
      <c r="F96" s="11" t="s">
        <v>64</v>
      </c>
    </row>
    <row r="97" spans="1:6" x14ac:dyDescent="0.25">
      <c r="A97" s="4" t="s">
        <v>68</v>
      </c>
      <c r="B97" s="4" t="s">
        <v>63</v>
      </c>
      <c r="C97" s="4" t="s">
        <v>1457</v>
      </c>
      <c r="D97" s="4" t="s">
        <v>21</v>
      </c>
      <c r="E97" s="5">
        <v>341</v>
      </c>
      <c r="F97" s="4" t="s">
        <v>21</v>
      </c>
    </row>
    <row r="98" spans="1:6" x14ac:dyDescent="0.25">
      <c r="A98" s="11" t="s">
        <v>68</v>
      </c>
      <c r="B98" s="11" t="s">
        <v>63</v>
      </c>
      <c r="C98" s="11" t="s">
        <v>1457</v>
      </c>
      <c r="D98" s="11" t="s">
        <v>42</v>
      </c>
      <c r="E98" s="86">
        <v>319</v>
      </c>
      <c r="F98" s="11" t="s">
        <v>42</v>
      </c>
    </row>
    <row r="99" spans="1:6" x14ac:dyDescent="0.25">
      <c r="A99" s="4" t="s">
        <v>68</v>
      </c>
      <c r="B99" s="4" t="s">
        <v>63</v>
      </c>
      <c r="C99" s="4" t="s">
        <v>1457</v>
      </c>
      <c r="D99" s="4" t="s">
        <v>9</v>
      </c>
      <c r="E99" s="5">
        <v>286</v>
      </c>
      <c r="F99" s="4" t="s">
        <v>9</v>
      </c>
    </row>
    <row r="100" spans="1:6" ht="28.5" x14ac:dyDescent="0.25">
      <c r="A100" s="11" t="s">
        <v>68</v>
      </c>
      <c r="B100" s="11" t="s">
        <v>63</v>
      </c>
      <c r="C100" s="11" t="s">
        <v>1457</v>
      </c>
      <c r="D100" s="11" t="s">
        <v>34</v>
      </c>
      <c r="E100" s="86">
        <v>264</v>
      </c>
      <c r="F100" s="11" t="s">
        <v>65</v>
      </c>
    </row>
    <row r="101" spans="1:6" ht="28.5" x14ac:dyDescent="0.25">
      <c r="A101" s="4" t="s">
        <v>68</v>
      </c>
      <c r="B101" s="4" t="s">
        <v>63</v>
      </c>
      <c r="C101" s="4" t="s">
        <v>1457</v>
      </c>
      <c r="D101" s="4" t="s">
        <v>10</v>
      </c>
      <c r="E101" s="5">
        <v>242</v>
      </c>
      <c r="F101" s="4" t="s">
        <v>448</v>
      </c>
    </row>
    <row r="102" spans="1:6" x14ac:dyDescent="0.25">
      <c r="A102" s="11" t="s">
        <v>68</v>
      </c>
      <c r="B102" s="11" t="s">
        <v>63</v>
      </c>
      <c r="C102" s="11" t="s">
        <v>1457</v>
      </c>
      <c r="D102" s="11" t="s">
        <v>13</v>
      </c>
      <c r="E102" s="86">
        <v>209</v>
      </c>
      <c r="F102" s="11" t="s">
        <v>67</v>
      </c>
    </row>
    <row r="103" spans="1:6" x14ac:dyDescent="0.25">
      <c r="A103" s="4" t="s">
        <v>68</v>
      </c>
      <c r="B103" s="4" t="s">
        <v>63</v>
      </c>
      <c r="C103" s="4" t="s">
        <v>1457</v>
      </c>
      <c r="D103" s="4" t="s">
        <v>43</v>
      </c>
      <c r="E103" s="5">
        <v>165</v>
      </c>
      <c r="F103" s="4" t="s">
        <v>449</v>
      </c>
    </row>
    <row r="104" spans="1:6" ht="15.75" thickBot="1" x14ac:dyDescent="0.3">
      <c r="A104" s="12" t="s">
        <v>68</v>
      </c>
      <c r="B104" s="12" t="s">
        <v>63</v>
      </c>
      <c r="C104" s="12" t="s">
        <v>1457</v>
      </c>
      <c r="D104" s="12" t="s">
        <v>12</v>
      </c>
      <c r="E104" s="87">
        <v>132</v>
      </c>
      <c r="F104" s="12" t="s">
        <v>12</v>
      </c>
    </row>
    <row r="105" spans="1:6" ht="15.75" thickTop="1" x14ac:dyDescent="0.25">
      <c r="A105" s="99" t="s">
        <v>1506</v>
      </c>
      <c r="B105" s="99" t="s">
        <v>5</v>
      </c>
      <c r="C105" s="99" t="s">
        <v>1507</v>
      </c>
      <c r="D105" s="99" t="s">
        <v>9</v>
      </c>
      <c r="E105" s="100">
        <v>220</v>
      </c>
      <c r="F105" s="99"/>
    </row>
    <row r="106" spans="1:6" x14ac:dyDescent="0.25">
      <c r="A106" s="11" t="s">
        <v>1506</v>
      </c>
      <c r="B106" s="11" t="s">
        <v>5</v>
      </c>
      <c r="C106" s="11" t="s">
        <v>1507</v>
      </c>
      <c r="D106" s="11" t="s">
        <v>7</v>
      </c>
      <c r="E106" s="86">
        <v>210</v>
      </c>
      <c r="F106" s="11"/>
    </row>
    <row r="107" spans="1:6" x14ac:dyDescent="0.25">
      <c r="A107" s="4" t="s">
        <v>1506</v>
      </c>
      <c r="B107" s="4" t="s">
        <v>5</v>
      </c>
      <c r="C107" s="4" t="s">
        <v>1507</v>
      </c>
      <c r="D107" s="4" t="s">
        <v>10</v>
      </c>
      <c r="E107" s="5">
        <v>210</v>
      </c>
      <c r="F107" s="4"/>
    </row>
    <row r="108" spans="1:6" x14ac:dyDescent="0.25">
      <c r="A108" s="11" t="s">
        <v>1506</v>
      </c>
      <c r="B108" s="11" t="s">
        <v>5</v>
      </c>
      <c r="C108" s="11" t="s">
        <v>1508</v>
      </c>
      <c r="D108" s="11" t="s">
        <v>7</v>
      </c>
      <c r="E108" s="86">
        <v>220</v>
      </c>
      <c r="F108" s="11"/>
    </row>
    <row r="109" spans="1:6" ht="15.75" thickBot="1" x14ac:dyDescent="0.3">
      <c r="A109" s="63" t="s">
        <v>1506</v>
      </c>
      <c r="B109" s="63" t="s">
        <v>5</v>
      </c>
      <c r="C109" s="63" t="s">
        <v>1508</v>
      </c>
      <c r="D109" s="63" t="s">
        <v>7</v>
      </c>
      <c r="E109" s="64">
        <v>200</v>
      </c>
      <c r="F109" s="63"/>
    </row>
    <row r="110" spans="1:6" ht="15.75" thickTop="1" x14ac:dyDescent="0.25">
      <c r="A110" s="101" t="s">
        <v>1161</v>
      </c>
      <c r="B110" s="101" t="s">
        <v>5</v>
      </c>
      <c r="C110" s="101" t="s">
        <v>1457</v>
      </c>
      <c r="D110" s="101" t="s">
        <v>42</v>
      </c>
      <c r="E110" s="102">
        <v>429</v>
      </c>
      <c r="F110" s="101"/>
    </row>
    <row r="111" spans="1:6" x14ac:dyDescent="0.25">
      <c r="A111" s="4" t="s">
        <v>1161</v>
      </c>
      <c r="B111" s="4" t="s">
        <v>5</v>
      </c>
      <c r="C111" s="4" t="s">
        <v>1457</v>
      </c>
      <c r="D111" s="4" t="s">
        <v>42</v>
      </c>
      <c r="E111" s="5">
        <v>368.5</v>
      </c>
      <c r="F111" s="4"/>
    </row>
    <row r="112" spans="1:6" x14ac:dyDescent="0.25">
      <c r="A112" s="11" t="s">
        <v>1161</v>
      </c>
      <c r="B112" s="11" t="s">
        <v>5</v>
      </c>
      <c r="C112" s="11" t="s">
        <v>1457</v>
      </c>
      <c r="D112" s="11" t="s">
        <v>9</v>
      </c>
      <c r="E112" s="86">
        <v>330</v>
      </c>
      <c r="F112" s="11"/>
    </row>
    <row r="113" spans="1:6" x14ac:dyDescent="0.25">
      <c r="A113" s="4" t="s">
        <v>1161</v>
      </c>
      <c r="B113" s="4" t="s">
        <v>5</v>
      </c>
      <c r="C113" s="4" t="s">
        <v>1457</v>
      </c>
      <c r="D113" s="4" t="s">
        <v>10</v>
      </c>
      <c r="E113" s="5">
        <v>297</v>
      </c>
      <c r="F113" s="4"/>
    </row>
    <row r="114" spans="1:6" x14ac:dyDescent="0.25">
      <c r="A114" s="11" t="s">
        <v>1161</v>
      </c>
      <c r="B114" s="11" t="s">
        <v>5</v>
      </c>
      <c r="C114" s="11" t="s">
        <v>1457</v>
      </c>
      <c r="D114" s="11" t="s">
        <v>34</v>
      </c>
      <c r="E114" s="86">
        <v>264</v>
      </c>
      <c r="F114" s="11"/>
    </row>
    <row r="115" spans="1:6" x14ac:dyDescent="0.25">
      <c r="A115" s="4" t="s">
        <v>1161</v>
      </c>
      <c r="B115" s="4" t="s">
        <v>5</v>
      </c>
      <c r="C115" s="4" t="s">
        <v>1457</v>
      </c>
      <c r="D115" s="4" t="s">
        <v>34</v>
      </c>
      <c r="E115" s="5">
        <v>209</v>
      </c>
      <c r="F115" s="4"/>
    </row>
    <row r="116" spans="1:6" x14ac:dyDescent="0.25">
      <c r="A116" s="11" t="s">
        <v>1161</v>
      </c>
      <c r="B116" s="11" t="s">
        <v>5</v>
      </c>
      <c r="C116" s="11" t="s">
        <v>1457</v>
      </c>
      <c r="D116" s="11" t="s">
        <v>34</v>
      </c>
      <c r="E116" s="86">
        <v>181.5</v>
      </c>
      <c r="F116" s="11"/>
    </row>
    <row r="117" spans="1:6" x14ac:dyDescent="0.25">
      <c r="A117" s="4" t="s">
        <v>1161</v>
      </c>
      <c r="B117" s="4" t="s">
        <v>5</v>
      </c>
      <c r="C117" s="4" t="s">
        <v>1457</v>
      </c>
      <c r="D117" s="4" t="s">
        <v>12</v>
      </c>
      <c r="E117" s="5">
        <v>159.6</v>
      </c>
      <c r="F117" s="4"/>
    </row>
    <row r="118" spans="1:6" x14ac:dyDescent="0.25">
      <c r="A118" s="11" t="s">
        <v>1161</v>
      </c>
      <c r="B118" s="11" t="s">
        <v>5</v>
      </c>
      <c r="C118" s="11" t="s">
        <v>1457</v>
      </c>
      <c r="D118" s="11" t="s">
        <v>43</v>
      </c>
      <c r="E118" s="86">
        <v>247.5</v>
      </c>
      <c r="F118" s="11"/>
    </row>
    <row r="119" spans="1:6" ht="15.75" thickBot="1" x14ac:dyDescent="0.3">
      <c r="A119" s="63" t="s">
        <v>1161</v>
      </c>
      <c r="B119" s="63" t="s">
        <v>5</v>
      </c>
      <c r="C119" s="63" t="s">
        <v>1457</v>
      </c>
      <c r="D119" s="63" t="s">
        <v>43</v>
      </c>
      <c r="E119" s="64">
        <v>275</v>
      </c>
      <c r="F119" s="63"/>
    </row>
    <row r="120" spans="1:6" ht="29.25" thickTop="1" x14ac:dyDescent="0.25">
      <c r="A120" s="101" t="s">
        <v>252</v>
      </c>
      <c r="B120" s="101" t="s">
        <v>63</v>
      </c>
      <c r="C120" s="101" t="s">
        <v>1509</v>
      </c>
      <c r="D120" s="101" t="s">
        <v>10</v>
      </c>
      <c r="E120" s="102">
        <v>185.625</v>
      </c>
      <c r="F120" s="101" t="s">
        <v>1510</v>
      </c>
    </row>
    <row r="121" spans="1:6" ht="28.5" x14ac:dyDescent="0.25">
      <c r="A121" s="4" t="s">
        <v>252</v>
      </c>
      <c r="B121" s="4" t="s">
        <v>63</v>
      </c>
      <c r="C121" s="4" t="s">
        <v>1509</v>
      </c>
      <c r="D121" s="4" t="s">
        <v>42</v>
      </c>
      <c r="E121" s="5">
        <v>280.5</v>
      </c>
      <c r="F121" s="4" t="s">
        <v>1511</v>
      </c>
    </row>
    <row r="122" spans="1:6" ht="28.5" x14ac:dyDescent="0.25">
      <c r="A122" s="11" t="s">
        <v>252</v>
      </c>
      <c r="B122" s="11" t="s">
        <v>63</v>
      </c>
      <c r="C122" s="11" t="s">
        <v>1509</v>
      </c>
      <c r="D122" s="11" t="s">
        <v>42</v>
      </c>
      <c r="E122" s="86">
        <v>280.5</v>
      </c>
      <c r="F122" s="11" t="s">
        <v>1512</v>
      </c>
    </row>
    <row r="123" spans="1:6" ht="15.75" thickBot="1" x14ac:dyDescent="0.3">
      <c r="A123" s="63" t="s">
        <v>252</v>
      </c>
      <c r="B123" s="63" t="s">
        <v>63</v>
      </c>
      <c r="C123" s="63" t="s">
        <v>1509</v>
      </c>
      <c r="D123" s="63" t="s">
        <v>18</v>
      </c>
      <c r="E123" s="64">
        <v>309.375</v>
      </c>
      <c r="F123" s="63" t="s">
        <v>1513</v>
      </c>
    </row>
    <row r="124" spans="1:6" ht="15.75" thickTop="1" x14ac:dyDescent="0.25">
      <c r="A124" s="101" t="s">
        <v>257</v>
      </c>
      <c r="B124" s="101" t="s">
        <v>5</v>
      </c>
      <c r="C124" s="101" t="s">
        <v>1457</v>
      </c>
      <c r="D124" s="101" t="s">
        <v>18</v>
      </c>
      <c r="E124" s="102">
        <v>430</v>
      </c>
      <c r="F124" s="101" t="s">
        <v>19</v>
      </c>
    </row>
    <row r="125" spans="1:6" x14ac:dyDescent="0.25">
      <c r="A125" s="4" t="s">
        <v>257</v>
      </c>
      <c r="B125" s="4" t="s">
        <v>5</v>
      </c>
      <c r="C125" s="4" t="s">
        <v>1457</v>
      </c>
      <c r="D125" s="4" t="s">
        <v>7</v>
      </c>
      <c r="E125" s="5">
        <v>345</v>
      </c>
      <c r="F125" s="4" t="s">
        <v>20</v>
      </c>
    </row>
    <row r="126" spans="1:6" ht="42.75" x14ac:dyDescent="0.25">
      <c r="A126" s="11" t="s">
        <v>257</v>
      </c>
      <c r="B126" s="11" t="s">
        <v>5</v>
      </c>
      <c r="C126" s="11" t="s">
        <v>1457</v>
      </c>
      <c r="D126" s="11" t="s">
        <v>21</v>
      </c>
      <c r="E126" s="86">
        <v>305</v>
      </c>
      <c r="F126" s="11" t="s">
        <v>22</v>
      </c>
    </row>
    <row r="127" spans="1:6" x14ac:dyDescent="0.25">
      <c r="A127" s="4" t="s">
        <v>257</v>
      </c>
      <c r="B127" s="4" t="s">
        <v>5</v>
      </c>
      <c r="C127" s="4" t="s">
        <v>1457</v>
      </c>
      <c r="D127" s="4" t="s">
        <v>9</v>
      </c>
      <c r="E127" s="5">
        <v>245</v>
      </c>
      <c r="F127" s="4" t="s">
        <v>23</v>
      </c>
    </row>
    <row r="128" spans="1:6" x14ac:dyDescent="0.25">
      <c r="A128" s="11" t="s">
        <v>257</v>
      </c>
      <c r="B128" s="11" t="s">
        <v>5</v>
      </c>
      <c r="C128" s="11" t="s">
        <v>1457</v>
      </c>
      <c r="D128" s="11" t="s">
        <v>10</v>
      </c>
      <c r="E128" s="86">
        <v>215</v>
      </c>
      <c r="F128" s="11" t="s">
        <v>24</v>
      </c>
    </row>
    <row r="129" spans="1:6" x14ac:dyDescent="0.25">
      <c r="A129" s="4" t="s">
        <v>257</v>
      </c>
      <c r="B129" s="4" t="s">
        <v>5</v>
      </c>
      <c r="C129" s="4" t="s">
        <v>1457</v>
      </c>
      <c r="D129" s="4" t="s">
        <v>25</v>
      </c>
      <c r="E129" s="5">
        <v>175</v>
      </c>
      <c r="F129" s="4" t="s">
        <v>26</v>
      </c>
    </row>
    <row r="130" spans="1:6" x14ac:dyDescent="0.25">
      <c r="A130" s="11" t="s">
        <v>257</v>
      </c>
      <c r="B130" s="11" t="s">
        <v>5</v>
      </c>
      <c r="C130" s="11" t="s">
        <v>1457</v>
      </c>
      <c r="D130" s="11" t="s">
        <v>12</v>
      </c>
      <c r="E130" s="86">
        <v>145</v>
      </c>
      <c r="F130" s="11" t="s">
        <v>27</v>
      </c>
    </row>
    <row r="131" spans="1:6" ht="42.75" x14ac:dyDescent="0.25">
      <c r="A131" s="4" t="s">
        <v>257</v>
      </c>
      <c r="B131" s="4" t="s">
        <v>5</v>
      </c>
      <c r="C131" s="4" t="s">
        <v>1457</v>
      </c>
      <c r="D131" s="4" t="s">
        <v>34</v>
      </c>
      <c r="E131" s="5">
        <v>215</v>
      </c>
      <c r="F131" s="4" t="s">
        <v>254</v>
      </c>
    </row>
    <row r="132" spans="1:6" ht="28.5" x14ac:dyDescent="0.25">
      <c r="A132" s="11" t="s">
        <v>257</v>
      </c>
      <c r="B132" s="11" t="s">
        <v>5</v>
      </c>
      <c r="C132" s="11" t="s">
        <v>1457</v>
      </c>
      <c r="D132" s="11" t="s">
        <v>13</v>
      </c>
      <c r="E132" s="86">
        <v>185</v>
      </c>
      <c r="F132" s="11" t="s">
        <v>255</v>
      </c>
    </row>
    <row r="133" spans="1:6" ht="29.25" thickBot="1" x14ac:dyDescent="0.3">
      <c r="A133" s="63" t="s">
        <v>257</v>
      </c>
      <c r="B133" s="63" t="s">
        <v>5</v>
      </c>
      <c r="C133" s="63" t="s">
        <v>1457</v>
      </c>
      <c r="D133" s="63" t="s">
        <v>43</v>
      </c>
      <c r="E133" s="64">
        <v>145</v>
      </c>
      <c r="F133" s="63" t="s">
        <v>256</v>
      </c>
    </row>
    <row r="134" spans="1:6" ht="15.75" thickTop="1" x14ac:dyDescent="0.25"/>
  </sheetData>
  <autoFilter ref="A2:F2" xr:uid="{AF20486F-B308-4E0A-8129-9EDA0D1A22E3}">
    <sortState xmlns:xlrd2="http://schemas.microsoft.com/office/spreadsheetml/2017/richdata2" ref="A3:F133">
      <sortCondition ref="A2"/>
    </sortState>
  </autoFilter>
  <mergeCells count="1">
    <mergeCell ref="B1:F1"/>
  </mergeCells>
  <dataValidations count="1">
    <dataValidation type="list" allowBlank="1" showInputMessage="1" showErrorMessage="1" prompt="Please select from the dropdown list." sqref="D3:D80 D88:D133" xr:uid="{AAC32A0B-D813-48CB-9676-B84F7E5FE695}">
      <formula1>"Partner, Director, Senior Manager, Associate Director, Principal, Associate, Senior, Scientist, Specialist, Technician, Draftsperson, Graduate"</formula1>
    </dataValidation>
  </dataValidations>
  <hyperlinks>
    <hyperlink ref="A1" location="Summary!A1" display="Link to SUMMARY Worksheet" xr:uid="{7CAD8683-F084-442E-A08C-5F86CAE8E52B}"/>
  </hyperlinks>
  <pageMargins left="0.7" right="0.7" top="0.75" bottom="0.75" header="0.3" footer="0.3"/>
  <headerFooter>
    <oddHeader>&amp;C&amp;"Calibri"&amp;12&amp;KFF0000 OFFICIAL&amp;1#_x000D_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8460-D7E0-4730-BA14-0693C95BDFF6}">
  <sheetPr>
    <tabColor theme="9" tint="-0.249977111117893"/>
  </sheetPr>
  <dimension ref="A1:M27"/>
  <sheetViews>
    <sheetView showGridLines="0" workbookViewId="0">
      <selection activeCell="A2" sqref="A2"/>
    </sheetView>
  </sheetViews>
  <sheetFormatPr defaultRowHeight="15" x14ac:dyDescent="0.25"/>
  <cols>
    <col min="1" max="1" width="70.140625" customWidth="1"/>
    <col min="2" max="13" width="15" customWidth="1"/>
    <col min="14" max="14" width="11.28515625" bestFit="1" customWidth="1"/>
    <col min="15" max="15" width="11.5703125" bestFit="1" customWidth="1"/>
  </cols>
  <sheetData>
    <row r="1" spans="1:13" ht="25.5" x14ac:dyDescent="0.5">
      <c r="A1" s="39" t="s">
        <v>195</v>
      </c>
      <c r="B1" s="178" t="s">
        <v>1571</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429</v>
      </c>
      <c r="B3" s="43" t="s">
        <v>9</v>
      </c>
      <c r="C3" s="43" t="s">
        <v>21</v>
      </c>
      <c r="D3" s="43" t="s">
        <v>18</v>
      </c>
      <c r="E3" s="43" t="s">
        <v>43</v>
      </c>
      <c r="F3" s="43" t="s">
        <v>12</v>
      </c>
      <c r="G3" s="43" t="s">
        <v>40</v>
      </c>
      <c r="H3" s="43" t="s">
        <v>42</v>
      </c>
      <c r="I3" s="43" t="s">
        <v>25</v>
      </c>
      <c r="J3" s="43" t="s">
        <v>10</v>
      </c>
      <c r="K3" s="43" t="s">
        <v>7</v>
      </c>
      <c r="L3" s="42" t="s">
        <v>34</v>
      </c>
      <c r="M3" s="43" t="s">
        <v>13</v>
      </c>
    </row>
    <row r="4" spans="1:13" ht="16.5" x14ac:dyDescent="0.3">
      <c r="A4" s="70" t="s">
        <v>839</v>
      </c>
      <c r="B4" s="71"/>
      <c r="C4" s="72">
        <v>339.625</v>
      </c>
      <c r="D4" s="72">
        <v>370.97500000000002</v>
      </c>
      <c r="E4" s="72">
        <v>161.97499999999999</v>
      </c>
      <c r="F4" s="72">
        <v>156.75</v>
      </c>
      <c r="G4" s="72"/>
      <c r="H4" s="72">
        <v>266.47500000000002</v>
      </c>
      <c r="I4" s="72"/>
      <c r="J4" s="72">
        <v>219.45</v>
      </c>
      <c r="K4" s="72"/>
      <c r="L4" s="72">
        <v>256.02499999999998</v>
      </c>
      <c r="M4" s="72">
        <v>203.77500000000001</v>
      </c>
    </row>
    <row r="5" spans="1:13" ht="16.5" x14ac:dyDescent="0.3">
      <c r="A5" s="84" t="s">
        <v>1519</v>
      </c>
      <c r="B5" s="73">
        <v>275</v>
      </c>
      <c r="C5" s="46"/>
      <c r="D5" s="46"/>
      <c r="E5" s="46"/>
      <c r="F5" s="46">
        <v>190</v>
      </c>
      <c r="G5" s="46"/>
      <c r="H5" s="46">
        <v>400</v>
      </c>
      <c r="I5" s="46"/>
      <c r="J5" s="46"/>
      <c r="K5" s="46"/>
      <c r="L5" s="46"/>
      <c r="M5" s="46">
        <v>225</v>
      </c>
    </row>
    <row r="6" spans="1:13" ht="16.5" x14ac:dyDescent="0.3">
      <c r="A6" s="70" t="s">
        <v>1520</v>
      </c>
      <c r="B6" s="73">
        <v>190</v>
      </c>
      <c r="C6" s="46"/>
      <c r="D6" s="46">
        <v>260</v>
      </c>
      <c r="E6" s="46">
        <v>145</v>
      </c>
      <c r="F6" s="46">
        <v>125</v>
      </c>
      <c r="G6" s="46"/>
      <c r="H6" s="46"/>
      <c r="I6" s="46"/>
      <c r="J6" s="46">
        <v>160</v>
      </c>
      <c r="K6" s="46"/>
      <c r="L6" s="46"/>
      <c r="M6" s="46"/>
    </row>
    <row r="7" spans="1:13" ht="16.5" x14ac:dyDescent="0.3">
      <c r="A7" s="84" t="s">
        <v>1523</v>
      </c>
      <c r="B7" s="73"/>
      <c r="C7" s="46"/>
      <c r="D7" s="46">
        <v>275</v>
      </c>
      <c r="E7" s="46"/>
      <c r="F7" s="46"/>
      <c r="G7" s="46"/>
      <c r="H7" s="46">
        <v>220</v>
      </c>
      <c r="I7" s="46"/>
      <c r="J7" s="46">
        <v>180</v>
      </c>
      <c r="K7" s="46"/>
      <c r="L7" s="46">
        <v>160</v>
      </c>
      <c r="M7" s="46"/>
    </row>
    <row r="8" spans="1:13" ht="16.5" x14ac:dyDescent="0.3">
      <c r="A8" s="70" t="s">
        <v>1536</v>
      </c>
      <c r="B8" s="73">
        <v>275</v>
      </c>
      <c r="C8" s="46"/>
      <c r="D8" s="46">
        <v>302.5</v>
      </c>
      <c r="E8" s="46">
        <v>198</v>
      </c>
      <c r="F8" s="46">
        <v>165</v>
      </c>
      <c r="G8" s="46"/>
      <c r="H8" s="46">
        <v>302.5</v>
      </c>
      <c r="I8" s="46"/>
      <c r="J8" s="46">
        <v>253</v>
      </c>
      <c r="K8" s="46"/>
      <c r="L8" s="46"/>
      <c r="M8" s="46">
        <v>231</v>
      </c>
    </row>
    <row r="9" spans="1:13" ht="16.5" x14ac:dyDescent="0.3">
      <c r="A9" s="84" t="s">
        <v>1537</v>
      </c>
      <c r="B9" s="73"/>
      <c r="C9" s="46"/>
      <c r="D9" s="46">
        <v>250</v>
      </c>
      <c r="E9" s="46"/>
      <c r="F9" s="46">
        <v>155</v>
      </c>
      <c r="G9" s="46"/>
      <c r="H9" s="46"/>
      <c r="I9" s="46"/>
      <c r="J9" s="46">
        <v>195</v>
      </c>
      <c r="K9" s="46"/>
      <c r="L9" s="46"/>
      <c r="M9" s="46">
        <v>175</v>
      </c>
    </row>
    <row r="10" spans="1:13" ht="16.5" x14ac:dyDescent="0.3">
      <c r="A10" s="70" t="s">
        <v>62</v>
      </c>
      <c r="B10" s="73">
        <v>304.70000000000005</v>
      </c>
      <c r="C10" s="46"/>
      <c r="D10" s="46">
        <v>339.90000000000003</v>
      </c>
      <c r="E10" s="46">
        <v>168.3</v>
      </c>
      <c r="F10" s="46">
        <v>193.60000000000002</v>
      </c>
      <c r="G10" s="46"/>
      <c r="H10" s="46"/>
      <c r="I10" s="46"/>
      <c r="J10" s="46">
        <v>261.8</v>
      </c>
      <c r="K10" s="46"/>
      <c r="L10" s="46"/>
      <c r="M10" s="46"/>
    </row>
    <row r="11" spans="1:13" ht="16.5" x14ac:dyDescent="0.3">
      <c r="A11" s="84" t="s">
        <v>857</v>
      </c>
      <c r="B11" s="73"/>
      <c r="C11" s="46"/>
      <c r="D11" s="46"/>
      <c r="E11" s="46"/>
      <c r="F11" s="46">
        <v>198</v>
      </c>
      <c r="G11" s="46"/>
      <c r="H11" s="46">
        <v>385</v>
      </c>
      <c r="I11" s="46"/>
      <c r="J11" s="46">
        <v>330</v>
      </c>
      <c r="K11" s="46"/>
      <c r="L11" s="46"/>
      <c r="M11" s="46"/>
    </row>
    <row r="12" spans="1:13" ht="16.5" x14ac:dyDescent="0.3">
      <c r="A12" s="70" t="s">
        <v>278</v>
      </c>
      <c r="B12" s="73">
        <v>258.5</v>
      </c>
      <c r="C12" s="46">
        <v>308</v>
      </c>
      <c r="D12" s="46">
        <v>396.00000000000006</v>
      </c>
      <c r="E12" s="46">
        <v>220.00000000000003</v>
      </c>
      <c r="F12" s="46">
        <v>187.00000000000003</v>
      </c>
      <c r="G12" s="46">
        <v>462.00000000000006</v>
      </c>
      <c r="H12" s="46">
        <v>275</v>
      </c>
      <c r="I12" s="46">
        <v>236.50000000000003</v>
      </c>
      <c r="J12" s="46">
        <v>236.50000000000003</v>
      </c>
      <c r="K12" s="46">
        <v>352</v>
      </c>
      <c r="L12" s="46">
        <v>275</v>
      </c>
      <c r="M12" s="46">
        <v>253.00000000000003</v>
      </c>
    </row>
    <row r="13" spans="1:13" ht="16.5" x14ac:dyDescent="0.3">
      <c r="A13" s="84" t="s">
        <v>1545</v>
      </c>
      <c r="B13" s="73"/>
      <c r="C13" s="46"/>
      <c r="D13" s="46">
        <v>352.00000000000006</v>
      </c>
      <c r="E13" s="46"/>
      <c r="F13" s="46">
        <v>97</v>
      </c>
      <c r="G13" s="46"/>
      <c r="H13" s="46">
        <v>220</v>
      </c>
      <c r="I13" s="46"/>
      <c r="J13" s="46">
        <v>176</v>
      </c>
      <c r="K13" s="46"/>
      <c r="L13" s="46"/>
      <c r="M13" s="46">
        <v>141</v>
      </c>
    </row>
    <row r="14" spans="1:13" ht="16.5" x14ac:dyDescent="0.3">
      <c r="A14" s="70" t="s">
        <v>1550</v>
      </c>
      <c r="B14" s="73"/>
      <c r="C14" s="46"/>
      <c r="D14" s="46">
        <v>220</v>
      </c>
      <c r="E14" s="46">
        <v>154</v>
      </c>
      <c r="F14" s="46">
        <v>154</v>
      </c>
      <c r="G14" s="46"/>
      <c r="H14" s="46">
        <v>220</v>
      </c>
      <c r="I14" s="46"/>
      <c r="J14" s="46">
        <v>209</v>
      </c>
      <c r="K14" s="46"/>
      <c r="L14" s="46"/>
      <c r="M14" s="46">
        <v>187</v>
      </c>
    </row>
    <row r="15" spans="1:13" ht="16.5" x14ac:dyDescent="0.3">
      <c r="A15" s="84" t="s">
        <v>1560</v>
      </c>
      <c r="B15" s="73">
        <v>220.00000000000003</v>
      </c>
      <c r="C15" s="46">
        <v>264</v>
      </c>
      <c r="D15" s="46">
        <v>308</v>
      </c>
      <c r="E15" s="46">
        <v>165</v>
      </c>
      <c r="F15" s="46">
        <v>154</v>
      </c>
      <c r="G15" s="46"/>
      <c r="H15" s="46">
        <v>242.00000000000003</v>
      </c>
      <c r="I15" s="46"/>
      <c r="J15" s="46">
        <v>198.00000000000003</v>
      </c>
      <c r="K15" s="46"/>
      <c r="L15" s="46"/>
      <c r="M15" s="46">
        <v>176</v>
      </c>
    </row>
    <row r="16" spans="1:13" ht="16.5" x14ac:dyDescent="0.3">
      <c r="A16" s="70" t="s">
        <v>1561</v>
      </c>
      <c r="B16" s="73">
        <v>220</v>
      </c>
      <c r="C16" s="46"/>
      <c r="D16" s="46">
        <v>308</v>
      </c>
      <c r="E16" s="46"/>
      <c r="F16" s="46">
        <v>132</v>
      </c>
      <c r="G16" s="46"/>
      <c r="H16" s="46">
        <v>275</v>
      </c>
      <c r="I16" s="46"/>
      <c r="J16" s="46">
        <v>176</v>
      </c>
      <c r="K16" s="46"/>
      <c r="L16" s="46">
        <v>198</v>
      </c>
      <c r="M16" s="46">
        <v>143</v>
      </c>
    </row>
    <row r="17" spans="1:13" ht="16.5" x14ac:dyDescent="0.3">
      <c r="A17" s="84" t="s">
        <v>1568</v>
      </c>
      <c r="B17" s="73">
        <v>200</v>
      </c>
      <c r="C17" s="46">
        <v>220</v>
      </c>
      <c r="D17" s="46">
        <v>275</v>
      </c>
      <c r="E17" s="46">
        <v>110</v>
      </c>
      <c r="F17" s="46">
        <v>165</v>
      </c>
      <c r="G17" s="46"/>
      <c r="H17" s="46"/>
      <c r="I17" s="46"/>
      <c r="J17" s="46">
        <v>190</v>
      </c>
      <c r="K17" s="46"/>
      <c r="L17" s="46"/>
      <c r="M17" s="46"/>
    </row>
    <row r="18" spans="1:13" ht="17.25" thickBot="1" x14ac:dyDescent="0.35">
      <c r="A18" s="74" t="s">
        <v>1570</v>
      </c>
      <c r="B18" s="75">
        <v>240</v>
      </c>
      <c r="C18" s="52">
        <v>270</v>
      </c>
      <c r="D18" s="52">
        <v>300</v>
      </c>
      <c r="E18" s="52">
        <v>150</v>
      </c>
      <c r="F18" s="52">
        <v>130</v>
      </c>
      <c r="G18" s="52"/>
      <c r="H18" s="52">
        <v>270</v>
      </c>
      <c r="I18" s="52"/>
      <c r="J18" s="52"/>
      <c r="K18" s="52">
        <v>270</v>
      </c>
      <c r="L18" s="52">
        <v>170</v>
      </c>
      <c r="M18" s="52">
        <v>150</v>
      </c>
    </row>
    <row r="19" spans="1:13" ht="15.75" thickTop="1" x14ac:dyDescent="0.25"/>
    <row r="20" spans="1:13" x14ac:dyDescent="0.25">
      <c r="A20" s="61" t="s">
        <v>187</v>
      </c>
      <c r="B20" s="54">
        <f>AVERAGE(B4:B18)</f>
        <v>242.57777777777775</v>
      </c>
      <c r="C20" s="54">
        <f t="shared" ref="C20:M20" si="0">AVERAGE(C4:C18)</f>
        <v>280.32499999999999</v>
      </c>
      <c r="D20" s="54">
        <f t="shared" si="0"/>
        <v>304.41346153846155</v>
      </c>
      <c r="E20" s="54">
        <f t="shared" si="0"/>
        <v>163.58611111111111</v>
      </c>
      <c r="F20" s="54">
        <f t="shared" si="0"/>
        <v>157.31071428571428</v>
      </c>
      <c r="G20" s="54">
        <f t="shared" si="0"/>
        <v>462.00000000000006</v>
      </c>
      <c r="H20" s="54">
        <f t="shared" si="0"/>
        <v>279.6340909090909</v>
      </c>
      <c r="I20" s="54">
        <f t="shared" si="0"/>
        <v>236.50000000000003</v>
      </c>
      <c r="J20" s="54">
        <f t="shared" si="0"/>
        <v>214.21153846153845</v>
      </c>
      <c r="K20" s="54">
        <f t="shared" si="0"/>
        <v>311</v>
      </c>
      <c r="L20" s="54">
        <f t="shared" si="0"/>
        <v>211.80500000000001</v>
      </c>
      <c r="M20" s="54">
        <f t="shared" si="0"/>
        <v>188.47750000000002</v>
      </c>
    </row>
    <row r="21" spans="1:13" x14ac:dyDescent="0.25">
      <c r="A21" s="61" t="s">
        <v>188</v>
      </c>
      <c r="B21" s="54">
        <f>STDEV(B4:B18)</f>
        <v>38.435880950544956</v>
      </c>
      <c r="C21" s="54">
        <f t="shared" ref="C21:M21" si="1">STDEV(C4:C18)</f>
        <v>45.537381622135428</v>
      </c>
      <c r="D21" s="54">
        <f t="shared" si="1"/>
        <v>50.150181346656844</v>
      </c>
      <c r="E21" s="54">
        <f t="shared" si="1"/>
        <v>31.398743782373103</v>
      </c>
      <c r="F21" s="54">
        <f t="shared" si="1"/>
        <v>29.268348476254591</v>
      </c>
      <c r="G21" s="62" t="e">
        <f t="shared" si="1"/>
        <v>#DIV/0!</v>
      </c>
      <c r="H21" s="54">
        <f t="shared" si="1"/>
        <v>62.053769298012227</v>
      </c>
      <c r="I21" s="62" t="e">
        <f t="shared" si="1"/>
        <v>#DIV/0!</v>
      </c>
      <c r="J21" s="54">
        <f t="shared" si="1"/>
        <v>46.52527159980793</v>
      </c>
      <c r="K21" s="54">
        <f t="shared" si="1"/>
        <v>57.982756057296896</v>
      </c>
      <c r="L21" s="54">
        <f t="shared" si="1"/>
        <v>51.407709781704717</v>
      </c>
      <c r="M21" s="54">
        <f t="shared" si="1"/>
        <v>38.989415319345873</v>
      </c>
    </row>
    <row r="22" spans="1:13" x14ac:dyDescent="0.25">
      <c r="A22" s="61" t="s">
        <v>189</v>
      </c>
      <c r="B22" s="54">
        <f>SUM(B20:B21)</f>
        <v>281.0136587283227</v>
      </c>
      <c r="C22" s="54">
        <f t="shared" ref="C22:M22" si="2">SUM(C20:C21)</f>
        <v>325.86238162213544</v>
      </c>
      <c r="D22" s="54">
        <f t="shared" si="2"/>
        <v>354.56364288511838</v>
      </c>
      <c r="E22" s="54">
        <f t="shared" si="2"/>
        <v>194.98485489348423</v>
      </c>
      <c r="F22" s="54">
        <f t="shared" si="2"/>
        <v>186.57906276196888</v>
      </c>
      <c r="G22" s="62" t="e">
        <f t="shared" si="2"/>
        <v>#DIV/0!</v>
      </c>
      <c r="H22" s="54">
        <f t="shared" si="2"/>
        <v>341.68786020710314</v>
      </c>
      <c r="I22" s="62" t="e">
        <f t="shared" si="2"/>
        <v>#DIV/0!</v>
      </c>
      <c r="J22" s="54">
        <f t="shared" si="2"/>
        <v>260.73681006134638</v>
      </c>
      <c r="K22" s="54">
        <f t="shared" si="2"/>
        <v>368.98275605729691</v>
      </c>
      <c r="L22" s="54">
        <f t="shared" si="2"/>
        <v>263.21270978170475</v>
      </c>
      <c r="M22" s="54">
        <f t="shared" si="2"/>
        <v>227.4669153193459</v>
      </c>
    </row>
    <row r="24" spans="1:13" x14ac:dyDescent="0.25">
      <c r="A24" s="85" t="s">
        <v>196</v>
      </c>
    </row>
    <row r="25" spans="1:13" x14ac:dyDescent="0.25">
      <c r="A25" s="56" t="s">
        <v>194</v>
      </c>
    </row>
    <row r="26" spans="1:13" x14ac:dyDescent="0.25">
      <c r="A26" s="57" t="s">
        <v>192</v>
      </c>
      <c r="B26" s="58" t="s">
        <v>193</v>
      </c>
    </row>
    <row r="27" spans="1:13" x14ac:dyDescent="0.25">
      <c r="A27" s="59" t="s">
        <v>190</v>
      </c>
      <c r="B27" s="60" t="s">
        <v>191</v>
      </c>
    </row>
  </sheetData>
  <mergeCells count="1">
    <mergeCell ref="B1:M1"/>
  </mergeCells>
  <conditionalFormatting pivot="1" sqref="B4:M18">
    <cfRule type="cellIs" dxfId="11" priority="4" operator="greaterThan">
      <formula>B$22</formula>
    </cfRule>
  </conditionalFormatting>
  <conditionalFormatting pivot="1" sqref="B4:M18">
    <cfRule type="cellIs" dxfId="10" priority="3" operator="between">
      <formula>B$20</formula>
      <formula>B$22</formula>
    </cfRule>
  </conditionalFormatting>
  <conditionalFormatting pivot="1" sqref="B4:M18">
    <cfRule type="cellIs" dxfId="9" priority="2" operator="lessThan">
      <formula>B$20</formula>
    </cfRule>
  </conditionalFormatting>
  <conditionalFormatting pivot="1" sqref="B4:M18">
    <cfRule type="containsBlanks" dxfId="8" priority="1">
      <formula>LEN(TRIM(B4))=0</formula>
    </cfRule>
  </conditionalFormatting>
  <hyperlinks>
    <hyperlink ref="A1" location="Summary!A1" display="Link to SUMMARY Worksheet" xr:uid="{4AF1C701-0313-478C-83E3-CFD70A47BDAF}"/>
  </hyperlinks>
  <pageMargins left="0.7" right="0.7" top="0.75" bottom="0.75" header="0.3" footer="0.3"/>
  <headerFooter>
    <oddHeader>&amp;C&amp;"Calibri"&amp;12&amp;KFF0000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C272-2F0F-4F96-A2FC-CF39BB450AF4}">
  <sheetPr>
    <tabColor theme="8" tint="-0.249977111117893"/>
  </sheetPr>
  <dimension ref="A1:E11"/>
  <sheetViews>
    <sheetView showGridLines="0" zoomScaleNormal="100" workbookViewId="0"/>
  </sheetViews>
  <sheetFormatPr defaultColWidth="0" defaultRowHeight="12" customHeight="1" zeroHeight="1" x14ac:dyDescent="0.25"/>
  <cols>
    <col min="1" max="1" width="19.28515625" style="136" customWidth="1"/>
    <col min="2" max="2" width="156" style="135" customWidth="1"/>
    <col min="3" max="5" width="14.28515625" style="135" customWidth="1"/>
    <col min="6" max="6" width="4" style="135" customWidth="1"/>
    <col min="7" max="16384" width="0" style="135" hidden="1"/>
  </cols>
  <sheetData>
    <row r="1" spans="1:5" ht="21" customHeight="1" x14ac:dyDescent="0.25">
      <c r="A1" s="183" t="s">
        <v>2773</v>
      </c>
      <c r="B1" s="133" t="s">
        <v>1657</v>
      </c>
      <c r="C1" s="134"/>
      <c r="D1" s="134"/>
      <c r="E1" s="134"/>
    </row>
    <row r="2" spans="1:5" x14ac:dyDescent="0.25"/>
    <row r="3" spans="1:5" s="139" customFormat="1" ht="15.75" hidden="1" x14ac:dyDescent="0.25">
      <c r="A3" s="137" t="s">
        <v>1658</v>
      </c>
      <c r="B3" s="138" t="s">
        <v>1659</v>
      </c>
      <c r="C3" s="138"/>
      <c r="D3" s="138"/>
      <c r="E3" s="138"/>
    </row>
    <row r="4" spans="1:5" s="139" customFormat="1" ht="31.5" hidden="1" customHeight="1" x14ac:dyDescent="0.25">
      <c r="A4" s="140" t="s">
        <v>1660</v>
      </c>
      <c r="B4" s="138" t="s">
        <v>1659</v>
      </c>
      <c r="C4" s="138"/>
      <c r="D4" s="138"/>
      <c r="E4" s="138"/>
    </row>
    <row r="5" spans="1:5" s="139" customFormat="1" ht="31.5" hidden="1" x14ac:dyDescent="0.25">
      <c r="A5" s="140" t="s">
        <v>1661</v>
      </c>
      <c r="B5" s="138" t="s">
        <v>1659</v>
      </c>
      <c r="C5" s="138"/>
      <c r="D5" s="138"/>
      <c r="E5" s="138"/>
    </row>
    <row r="6" spans="1:5" s="139" customFormat="1" ht="15.75" x14ac:dyDescent="0.25">
      <c r="A6" s="140" t="s">
        <v>1662</v>
      </c>
      <c r="B6" s="176">
        <v>1.1000000000000001</v>
      </c>
      <c r="C6" s="176"/>
      <c r="D6" s="176"/>
      <c r="E6" s="176"/>
    </row>
    <row r="7" spans="1:5" s="139" customFormat="1" ht="25.5" customHeight="1" x14ac:dyDescent="0.25">
      <c r="A7" s="140" t="s">
        <v>1663</v>
      </c>
      <c r="B7" s="177">
        <v>46111</v>
      </c>
      <c r="C7" s="177"/>
      <c r="D7" s="177"/>
      <c r="E7" s="177"/>
    </row>
    <row r="8" spans="1:5" s="139" customFormat="1" ht="15.75" x14ac:dyDescent="0.25">
      <c r="A8" s="141"/>
    </row>
    <row r="9" spans="1:5" s="139" customFormat="1" ht="15.75" x14ac:dyDescent="0.25">
      <c r="A9" s="174" t="s">
        <v>1664</v>
      </c>
      <c r="B9" s="174"/>
      <c r="C9" s="175" t="s">
        <v>1665</v>
      </c>
      <c r="D9" s="175"/>
      <c r="E9" s="175"/>
    </row>
    <row r="10" spans="1:5" s="139" customFormat="1" ht="47.25" x14ac:dyDescent="0.25">
      <c r="A10" s="143" t="s">
        <v>1666</v>
      </c>
      <c r="B10" s="144" t="s">
        <v>1667</v>
      </c>
      <c r="C10" s="144" t="s">
        <v>1668</v>
      </c>
      <c r="D10" s="144" t="s">
        <v>1669</v>
      </c>
      <c r="E10" s="144" t="s">
        <v>1670</v>
      </c>
    </row>
    <row r="11" spans="1:5" ht="50.25" customHeight="1" x14ac:dyDescent="0.25">
      <c r="A11" s="145"/>
      <c r="B11" s="146"/>
      <c r="C11" s="146"/>
      <c r="D11" s="146"/>
      <c r="E11" s="146"/>
    </row>
  </sheetData>
  <sheetProtection algorithmName="SHA-512" hashValue="Sz2flRAT/GLdkhvASXlK/m7s5SkK9g3jx0W/jN3nZFIoQh2jFLOD8JrgUsdeWUXpwmrubtxNcPKG2gh4F3Wkcg==" saltValue="lzeUb2CG8HqSaAqBgJfQ6w==" spinCount="100000" sheet="1" objects="1" scenarios="1" formatCells="0" formatColumns="0" formatRows="0" insertColumns="0" insertRows="0" insertHyperlinks="0" deleteColumns="0" deleteRows="0"/>
  <mergeCells count="4">
    <mergeCell ref="A9:B9"/>
    <mergeCell ref="C9:E9"/>
    <mergeCell ref="B6:E6"/>
    <mergeCell ref="B7:E7"/>
  </mergeCells>
  <hyperlinks>
    <hyperlink ref="A1" location="INDEX!A1" display="INDEX" xr:uid="{C1DF8045-832A-41EE-A30E-39DA5F9F4F9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E115-7D8A-4E17-BDFD-AF0EA38FBDCC}">
  <sheetPr>
    <tabColor theme="2" tint="-9.9978637043366805E-2"/>
  </sheetPr>
  <dimension ref="A1:F11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1516</v>
      </c>
      <c r="C1" s="180"/>
      <c r="D1" s="180"/>
      <c r="E1" s="180"/>
      <c r="F1" s="180"/>
    </row>
    <row r="2" spans="1:6" ht="30.75" thickTop="1" x14ac:dyDescent="0.25">
      <c r="A2" s="96" t="s">
        <v>112</v>
      </c>
      <c r="B2" s="97" t="s">
        <v>0</v>
      </c>
      <c r="C2" s="96" t="s">
        <v>1</v>
      </c>
      <c r="D2" s="96" t="s">
        <v>2</v>
      </c>
      <c r="E2" s="97" t="s">
        <v>3</v>
      </c>
      <c r="F2" s="98" t="s">
        <v>4</v>
      </c>
    </row>
    <row r="3" spans="1:6" x14ac:dyDescent="0.25">
      <c r="A3" s="4" t="s">
        <v>839</v>
      </c>
      <c r="B3" s="4" t="s">
        <v>5</v>
      </c>
      <c r="C3" s="4" t="s">
        <v>139</v>
      </c>
      <c r="D3" s="4" t="s">
        <v>18</v>
      </c>
      <c r="E3" s="5">
        <v>370.97500000000002</v>
      </c>
      <c r="F3" s="4" t="s">
        <v>95</v>
      </c>
    </row>
    <row r="4" spans="1:6" x14ac:dyDescent="0.25">
      <c r="A4" s="11" t="s">
        <v>839</v>
      </c>
      <c r="B4" s="11" t="s">
        <v>5</v>
      </c>
      <c r="C4" s="11" t="s">
        <v>139</v>
      </c>
      <c r="D4" s="11" t="s">
        <v>21</v>
      </c>
      <c r="E4" s="86">
        <v>339.625</v>
      </c>
      <c r="F4" s="11" t="s">
        <v>96</v>
      </c>
    </row>
    <row r="5" spans="1:6" x14ac:dyDescent="0.25">
      <c r="A5" s="4" t="s">
        <v>839</v>
      </c>
      <c r="B5" s="4" t="s">
        <v>5</v>
      </c>
      <c r="C5" s="4" t="s">
        <v>139</v>
      </c>
      <c r="D5" s="4" t="s">
        <v>42</v>
      </c>
      <c r="E5" s="5">
        <v>266.47500000000002</v>
      </c>
      <c r="F5" s="4" t="s">
        <v>97</v>
      </c>
    </row>
    <row r="6" spans="1:6" x14ac:dyDescent="0.25">
      <c r="A6" s="11" t="s">
        <v>839</v>
      </c>
      <c r="B6" s="11" t="s">
        <v>5</v>
      </c>
      <c r="C6" s="11" t="s">
        <v>139</v>
      </c>
      <c r="D6" s="11" t="s">
        <v>10</v>
      </c>
      <c r="E6" s="86">
        <v>219.45</v>
      </c>
      <c r="F6" s="11" t="s">
        <v>1158</v>
      </c>
    </row>
    <row r="7" spans="1:6" ht="28.5" x14ac:dyDescent="0.25">
      <c r="A7" s="4" t="s">
        <v>839</v>
      </c>
      <c r="B7" s="4" t="s">
        <v>5</v>
      </c>
      <c r="C7" s="4" t="s">
        <v>139</v>
      </c>
      <c r="D7" s="4" t="s">
        <v>34</v>
      </c>
      <c r="E7" s="5">
        <v>182.875</v>
      </c>
      <c r="F7" s="4" t="s">
        <v>1159</v>
      </c>
    </row>
    <row r="8" spans="1:6" x14ac:dyDescent="0.25">
      <c r="A8" s="11" t="s">
        <v>839</v>
      </c>
      <c r="B8" s="11" t="s">
        <v>5</v>
      </c>
      <c r="C8" s="11" t="s">
        <v>139</v>
      </c>
      <c r="D8" s="11" t="s">
        <v>12</v>
      </c>
      <c r="E8" s="86">
        <v>156.75</v>
      </c>
      <c r="F8" s="11" t="s">
        <v>1160</v>
      </c>
    </row>
    <row r="9" spans="1:6" ht="28.5" x14ac:dyDescent="0.25">
      <c r="A9" s="4" t="s">
        <v>839</v>
      </c>
      <c r="B9" s="4" t="s">
        <v>5</v>
      </c>
      <c r="C9" s="4" t="s">
        <v>139</v>
      </c>
      <c r="D9" s="4" t="s">
        <v>34</v>
      </c>
      <c r="E9" s="5">
        <v>256.02499999999998</v>
      </c>
      <c r="F9" s="4" t="s">
        <v>101</v>
      </c>
    </row>
    <row r="10" spans="1:6" x14ac:dyDescent="0.25">
      <c r="A10" s="11" t="s">
        <v>839</v>
      </c>
      <c r="B10" s="11" t="s">
        <v>5</v>
      </c>
      <c r="C10" s="11" t="s">
        <v>139</v>
      </c>
      <c r="D10" s="11" t="s">
        <v>13</v>
      </c>
      <c r="E10" s="86">
        <v>203.77500000000001</v>
      </c>
      <c r="F10" s="11" t="s">
        <v>102</v>
      </c>
    </row>
    <row r="11" spans="1:6" x14ac:dyDescent="0.25">
      <c r="A11" s="4" t="s">
        <v>839</v>
      </c>
      <c r="B11" s="4" t="s">
        <v>5</v>
      </c>
      <c r="C11" s="4" t="s">
        <v>139</v>
      </c>
      <c r="D11" s="4" t="s">
        <v>43</v>
      </c>
      <c r="E11" s="5">
        <v>161.97499999999999</v>
      </c>
      <c r="F11" s="4" t="s">
        <v>103</v>
      </c>
    </row>
    <row r="12" spans="1:6" ht="71.25" x14ac:dyDescent="0.25">
      <c r="A12" s="11" t="s">
        <v>839</v>
      </c>
      <c r="B12" s="11" t="s">
        <v>104</v>
      </c>
      <c r="C12" s="11" t="s">
        <v>139</v>
      </c>
      <c r="D12" s="11" t="s">
        <v>13</v>
      </c>
      <c r="E12" s="86">
        <v>82.5</v>
      </c>
      <c r="F12" s="11" t="s">
        <v>110</v>
      </c>
    </row>
    <row r="13" spans="1:6" ht="72" thickBot="1" x14ac:dyDescent="0.3">
      <c r="A13" s="116" t="s">
        <v>839</v>
      </c>
      <c r="B13" s="116" t="s">
        <v>104</v>
      </c>
      <c r="C13" s="116" t="s">
        <v>139</v>
      </c>
      <c r="D13" s="116" t="s">
        <v>43</v>
      </c>
      <c r="E13" s="117">
        <v>66</v>
      </c>
      <c r="F13" s="116" t="s">
        <v>111</v>
      </c>
    </row>
    <row r="14" spans="1:6" ht="15.75" thickTop="1" x14ac:dyDescent="0.25">
      <c r="A14" s="101" t="s">
        <v>1519</v>
      </c>
      <c r="B14" s="101" t="s">
        <v>5</v>
      </c>
      <c r="C14" s="101" t="s">
        <v>929</v>
      </c>
      <c r="D14" s="101" t="s">
        <v>42</v>
      </c>
      <c r="E14" s="102">
        <v>400</v>
      </c>
      <c r="F14" s="101"/>
    </row>
    <row r="15" spans="1:6" x14ac:dyDescent="0.25">
      <c r="A15" s="4" t="s">
        <v>1519</v>
      </c>
      <c r="B15" s="4" t="s">
        <v>5</v>
      </c>
      <c r="C15" s="4" t="s">
        <v>929</v>
      </c>
      <c r="D15" s="4" t="s">
        <v>9</v>
      </c>
      <c r="E15" s="5">
        <v>275</v>
      </c>
      <c r="F15" s="4"/>
    </row>
    <row r="16" spans="1:6" x14ac:dyDescent="0.25">
      <c r="A16" s="11" t="s">
        <v>1519</v>
      </c>
      <c r="B16" s="11" t="s">
        <v>5</v>
      </c>
      <c r="C16" s="11" t="s">
        <v>929</v>
      </c>
      <c r="D16" s="11" t="s">
        <v>13</v>
      </c>
      <c r="E16" s="86">
        <v>225</v>
      </c>
      <c r="F16" s="11"/>
    </row>
    <row r="17" spans="1:6" x14ac:dyDescent="0.25">
      <c r="A17" s="4" t="s">
        <v>1519</v>
      </c>
      <c r="B17" s="4" t="s">
        <v>5</v>
      </c>
      <c r="C17" s="4" t="s">
        <v>929</v>
      </c>
      <c r="D17" s="4" t="s">
        <v>12</v>
      </c>
      <c r="E17" s="5">
        <v>190</v>
      </c>
      <c r="F17" s="4"/>
    </row>
    <row r="18" spans="1:6" x14ac:dyDescent="0.25">
      <c r="A18" s="11" t="s">
        <v>1519</v>
      </c>
      <c r="B18" s="11" t="s">
        <v>5</v>
      </c>
      <c r="C18" s="11" t="s">
        <v>929</v>
      </c>
      <c r="D18" s="11"/>
      <c r="E18" s="86">
        <v>400</v>
      </c>
      <c r="F18" s="11" t="s">
        <v>930</v>
      </c>
    </row>
    <row r="19" spans="1:6" ht="28.5" x14ac:dyDescent="0.25">
      <c r="A19" s="4" t="s">
        <v>1519</v>
      </c>
      <c r="B19" s="4" t="s">
        <v>5</v>
      </c>
      <c r="C19" s="4" t="s">
        <v>929</v>
      </c>
      <c r="D19" s="4"/>
      <c r="E19" s="5">
        <v>350</v>
      </c>
      <c r="F19" s="4" t="s">
        <v>931</v>
      </c>
    </row>
    <row r="20" spans="1:6" ht="28.5" x14ac:dyDescent="0.25">
      <c r="A20" s="11" t="s">
        <v>1519</v>
      </c>
      <c r="B20" s="11" t="s">
        <v>5</v>
      </c>
      <c r="C20" s="11" t="s">
        <v>929</v>
      </c>
      <c r="D20" s="11"/>
      <c r="E20" s="86">
        <v>325</v>
      </c>
      <c r="F20" s="11" t="s">
        <v>932</v>
      </c>
    </row>
    <row r="21" spans="1:6" x14ac:dyDescent="0.25">
      <c r="A21" s="4" t="s">
        <v>1519</v>
      </c>
      <c r="B21" s="4" t="s">
        <v>5</v>
      </c>
      <c r="C21" s="4" t="s">
        <v>929</v>
      </c>
      <c r="D21" s="4"/>
      <c r="E21" s="5">
        <v>275</v>
      </c>
      <c r="F21" s="4" t="s">
        <v>933</v>
      </c>
    </row>
    <row r="22" spans="1:6" ht="28.5" x14ac:dyDescent="0.25">
      <c r="A22" s="11" t="s">
        <v>1519</v>
      </c>
      <c r="B22" s="11" t="s">
        <v>5</v>
      </c>
      <c r="C22" s="11" t="s">
        <v>929</v>
      </c>
      <c r="D22" s="11"/>
      <c r="E22" s="86">
        <v>250</v>
      </c>
      <c r="F22" s="11" t="s">
        <v>934</v>
      </c>
    </row>
    <row r="23" spans="1:6" ht="28.5" x14ac:dyDescent="0.25">
      <c r="A23" s="4" t="s">
        <v>1519</v>
      </c>
      <c r="B23" s="4" t="s">
        <v>5</v>
      </c>
      <c r="C23" s="4" t="s">
        <v>929</v>
      </c>
      <c r="D23" s="4"/>
      <c r="E23" s="5">
        <v>225</v>
      </c>
      <c r="F23" s="4" t="s">
        <v>935</v>
      </c>
    </row>
    <row r="24" spans="1:6" ht="28.5" x14ac:dyDescent="0.25">
      <c r="A24" s="11" t="s">
        <v>1519</v>
      </c>
      <c r="B24" s="11" t="s">
        <v>5</v>
      </c>
      <c r="C24" s="11" t="s">
        <v>929</v>
      </c>
      <c r="D24" s="11"/>
      <c r="E24" s="86">
        <v>190</v>
      </c>
      <c r="F24" s="11" t="s">
        <v>936</v>
      </c>
    </row>
    <row r="25" spans="1:6" x14ac:dyDescent="0.25">
      <c r="A25" s="4" t="s">
        <v>1519</v>
      </c>
      <c r="B25" s="4" t="s">
        <v>5</v>
      </c>
      <c r="C25" s="4" t="s">
        <v>929</v>
      </c>
      <c r="D25" s="4"/>
      <c r="E25" s="5">
        <v>190</v>
      </c>
      <c r="F25" s="4" t="s">
        <v>937</v>
      </c>
    </row>
    <row r="26" spans="1:6" ht="15.75" thickBot="1" x14ac:dyDescent="0.3">
      <c r="A26" s="12" t="s">
        <v>1519</v>
      </c>
      <c r="B26" s="12" t="s">
        <v>5</v>
      </c>
      <c r="C26" s="12" t="s">
        <v>929</v>
      </c>
      <c r="D26" s="12"/>
      <c r="E26" s="87">
        <v>150</v>
      </c>
      <c r="F26" s="12" t="s">
        <v>938</v>
      </c>
    </row>
    <row r="27" spans="1:6" ht="15.75" thickTop="1" x14ac:dyDescent="0.25">
      <c r="A27" s="99" t="s">
        <v>1520</v>
      </c>
      <c r="B27" s="99" t="s">
        <v>5</v>
      </c>
      <c r="C27" s="99" t="s">
        <v>1521</v>
      </c>
      <c r="D27" s="99" t="s">
        <v>18</v>
      </c>
      <c r="E27" s="100">
        <v>260</v>
      </c>
      <c r="F27" s="99"/>
    </row>
    <row r="28" spans="1:6" ht="28.5" x14ac:dyDescent="0.25">
      <c r="A28" s="11" t="s">
        <v>1520</v>
      </c>
      <c r="B28" s="11" t="s">
        <v>5</v>
      </c>
      <c r="C28" s="11" t="s">
        <v>1522</v>
      </c>
      <c r="D28" s="11" t="s">
        <v>9</v>
      </c>
      <c r="E28" s="86">
        <v>190</v>
      </c>
      <c r="F28" s="11"/>
    </row>
    <row r="29" spans="1:6" ht="28.5" x14ac:dyDescent="0.25">
      <c r="A29" s="4" t="s">
        <v>1520</v>
      </c>
      <c r="B29" s="4" t="s">
        <v>5</v>
      </c>
      <c r="C29" s="4" t="s">
        <v>1522</v>
      </c>
      <c r="D29" s="4" t="s">
        <v>10</v>
      </c>
      <c r="E29" s="5">
        <v>160</v>
      </c>
      <c r="F29" s="4"/>
    </row>
    <row r="30" spans="1:6" ht="28.5" x14ac:dyDescent="0.25">
      <c r="A30" s="11" t="s">
        <v>1520</v>
      </c>
      <c r="B30" s="11" t="s">
        <v>5</v>
      </c>
      <c r="C30" s="11" t="s">
        <v>1522</v>
      </c>
      <c r="D30" s="11" t="s">
        <v>43</v>
      </c>
      <c r="E30" s="86">
        <v>145</v>
      </c>
      <c r="F30" s="11"/>
    </row>
    <row r="31" spans="1:6" ht="29.25" thickBot="1" x14ac:dyDescent="0.3">
      <c r="A31" s="63" t="s">
        <v>1520</v>
      </c>
      <c r="B31" s="63" t="s">
        <v>5</v>
      </c>
      <c r="C31" s="63" t="s">
        <v>1522</v>
      </c>
      <c r="D31" s="63" t="s">
        <v>12</v>
      </c>
      <c r="E31" s="64">
        <v>125</v>
      </c>
      <c r="F31" s="63"/>
    </row>
    <row r="32" spans="1:6" ht="15.75" thickTop="1" x14ac:dyDescent="0.25">
      <c r="A32" s="101" t="s">
        <v>1523</v>
      </c>
      <c r="B32" s="101" t="s">
        <v>544</v>
      </c>
      <c r="C32" s="101" t="s">
        <v>1524</v>
      </c>
      <c r="D32" s="101" t="s">
        <v>18</v>
      </c>
      <c r="E32" s="102">
        <v>275</v>
      </c>
      <c r="F32" s="101"/>
    </row>
    <row r="33" spans="1:6" x14ac:dyDescent="0.25">
      <c r="A33" s="4" t="s">
        <v>1523</v>
      </c>
      <c r="B33" s="4" t="s">
        <v>544</v>
      </c>
      <c r="C33" s="4" t="s">
        <v>1524</v>
      </c>
      <c r="D33" s="4" t="s">
        <v>42</v>
      </c>
      <c r="E33" s="5">
        <v>220</v>
      </c>
      <c r="F33" s="4"/>
    </row>
    <row r="34" spans="1:6" x14ac:dyDescent="0.25">
      <c r="A34" s="11" t="s">
        <v>1523</v>
      </c>
      <c r="B34" s="11" t="s">
        <v>544</v>
      </c>
      <c r="C34" s="11" t="s">
        <v>1524</v>
      </c>
      <c r="D34" s="11" t="s">
        <v>10</v>
      </c>
      <c r="E34" s="86">
        <v>180</v>
      </c>
      <c r="F34" s="11"/>
    </row>
    <row r="35" spans="1:6" ht="15.75" thickBot="1" x14ac:dyDescent="0.3">
      <c r="A35" s="63" t="s">
        <v>1523</v>
      </c>
      <c r="B35" s="63" t="s">
        <v>544</v>
      </c>
      <c r="C35" s="63" t="s">
        <v>1524</v>
      </c>
      <c r="D35" s="63" t="s">
        <v>34</v>
      </c>
      <c r="E35" s="64">
        <v>160</v>
      </c>
      <c r="F35" s="63"/>
    </row>
    <row r="36" spans="1:6" ht="29.25" thickTop="1" x14ac:dyDescent="0.25">
      <c r="A36" s="101" t="s">
        <v>1536</v>
      </c>
      <c r="B36" s="101" t="s">
        <v>5</v>
      </c>
      <c r="C36" s="101" t="s">
        <v>1525</v>
      </c>
      <c r="D36" s="101" t="s">
        <v>18</v>
      </c>
      <c r="E36" s="102">
        <v>302.5</v>
      </c>
      <c r="F36" s="101" t="s">
        <v>1527</v>
      </c>
    </row>
    <row r="37" spans="1:6" x14ac:dyDescent="0.25">
      <c r="A37" s="4" t="s">
        <v>1536</v>
      </c>
      <c r="B37" s="4" t="s">
        <v>5</v>
      </c>
      <c r="C37" s="4" t="s">
        <v>1525</v>
      </c>
      <c r="D37" s="4" t="s">
        <v>42</v>
      </c>
      <c r="E37" s="5">
        <v>302.5</v>
      </c>
      <c r="F37" s="4" t="s">
        <v>1528</v>
      </c>
    </row>
    <row r="38" spans="1:6" x14ac:dyDescent="0.25">
      <c r="A38" s="11" t="s">
        <v>1536</v>
      </c>
      <c r="B38" s="11" t="s">
        <v>499</v>
      </c>
      <c r="C38" s="11" t="s">
        <v>1525</v>
      </c>
      <c r="D38" s="11" t="s">
        <v>42</v>
      </c>
      <c r="E38" s="86">
        <v>302.5</v>
      </c>
      <c r="F38" s="11" t="s">
        <v>1529</v>
      </c>
    </row>
    <row r="39" spans="1:6" x14ac:dyDescent="0.25">
      <c r="A39" s="4" t="s">
        <v>1536</v>
      </c>
      <c r="B39" s="4" t="s">
        <v>499</v>
      </c>
      <c r="C39" s="4" t="s">
        <v>1526</v>
      </c>
      <c r="D39" s="4" t="s">
        <v>42</v>
      </c>
      <c r="E39" s="5">
        <v>302.5</v>
      </c>
      <c r="F39" s="4" t="s">
        <v>1530</v>
      </c>
    </row>
    <row r="40" spans="1:6" x14ac:dyDescent="0.25">
      <c r="A40" s="11" t="s">
        <v>1536</v>
      </c>
      <c r="B40" s="11" t="s">
        <v>5</v>
      </c>
      <c r="C40" s="11" t="s">
        <v>1525</v>
      </c>
      <c r="D40" s="11" t="s">
        <v>9</v>
      </c>
      <c r="E40" s="86">
        <v>275</v>
      </c>
      <c r="F40" s="11"/>
    </row>
    <row r="41" spans="1:6" ht="28.5" x14ac:dyDescent="0.25">
      <c r="A41" s="4" t="s">
        <v>1536</v>
      </c>
      <c r="B41" s="4" t="s">
        <v>5</v>
      </c>
      <c r="C41" s="4" t="s">
        <v>1525</v>
      </c>
      <c r="D41" s="4" t="s">
        <v>10</v>
      </c>
      <c r="E41" s="5">
        <v>253</v>
      </c>
      <c r="F41" s="4" t="s">
        <v>1531</v>
      </c>
    </row>
    <row r="42" spans="1:6" x14ac:dyDescent="0.25">
      <c r="A42" s="11" t="s">
        <v>1536</v>
      </c>
      <c r="B42" s="11" t="s">
        <v>499</v>
      </c>
      <c r="C42" s="11" t="s">
        <v>1526</v>
      </c>
      <c r="D42" s="11" t="s">
        <v>10</v>
      </c>
      <c r="E42" s="86">
        <v>253</v>
      </c>
      <c r="F42" s="11" t="s">
        <v>1532</v>
      </c>
    </row>
    <row r="43" spans="1:6" ht="57" x14ac:dyDescent="0.25">
      <c r="A43" s="115" t="s">
        <v>1536</v>
      </c>
      <c r="B43" s="4" t="s">
        <v>5</v>
      </c>
      <c r="C43" s="4" t="s">
        <v>1525</v>
      </c>
      <c r="D43" s="4" t="s">
        <v>13</v>
      </c>
      <c r="E43" s="5">
        <v>231</v>
      </c>
      <c r="F43" s="4" t="s">
        <v>1533</v>
      </c>
    </row>
    <row r="44" spans="1:6" x14ac:dyDescent="0.25">
      <c r="A44" s="11" t="s">
        <v>1536</v>
      </c>
      <c r="B44" s="11" t="s">
        <v>5</v>
      </c>
      <c r="C44" s="11" t="s">
        <v>1525</v>
      </c>
      <c r="D44" s="11" t="s">
        <v>12</v>
      </c>
      <c r="E44" s="86">
        <v>165</v>
      </c>
      <c r="F44" s="11" t="s">
        <v>1534</v>
      </c>
    </row>
    <row r="45" spans="1:6" x14ac:dyDescent="0.25">
      <c r="A45" s="4" t="s">
        <v>1536</v>
      </c>
      <c r="B45" s="4" t="s">
        <v>5</v>
      </c>
      <c r="C45" s="4" t="s">
        <v>1525</v>
      </c>
      <c r="D45" s="4" t="s">
        <v>43</v>
      </c>
      <c r="E45" s="5">
        <v>198</v>
      </c>
      <c r="F45" s="4"/>
    </row>
    <row r="46" spans="1:6" ht="15.75" thickBot="1" x14ac:dyDescent="0.3">
      <c r="A46" s="12" t="s">
        <v>1536</v>
      </c>
      <c r="B46" s="12" t="s">
        <v>499</v>
      </c>
      <c r="C46" s="12" t="s">
        <v>1526</v>
      </c>
      <c r="D46" s="12" t="s">
        <v>13</v>
      </c>
      <c r="E46" s="87">
        <v>231</v>
      </c>
      <c r="F46" s="12" t="s">
        <v>1535</v>
      </c>
    </row>
    <row r="47" spans="1:6" ht="15.75" thickTop="1" x14ac:dyDescent="0.25">
      <c r="A47" s="99" t="s">
        <v>1537</v>
      </c>
      <c r="B47" s="99" t="s">
        <v>5</v>
      </c>
      <c r="C47" s="99" t="s">
        <v>139</v>
      </c>
      <c r="D47" s="99" t="s">
        <v>18</v>
      </c>
      <c r="E47" s="100">
        <v>250</v>
      </c>
      <c r="F47" s="99"/>
    </row>
    <row r="48" spans="1:6" x14ac:dyDescent="0.25">
      <c r="A48" s="11" t="s">
        <v>1537</v>
      </c>
      <c r="B48" s="11" t="s">
        <v>5</v>
      </c>
      <c r="C48" s="11" t="s">
        <v>139</v>
      </c>
      <c r="D48" s="11" t="s">
        <v>10</v>
      </c>
      <c r="E48" s="86">
        <v>195</v>
      </c>
      <c r="F48" s="11"/>
    </row>
    <row r="49" spans="1:6" x14ac:dyDescent="0.25">
      <c r="A49" s="4" t="s">
        <v>1537</v>
      </c>
      <c r="B49" s="4" t="s">
        <v>5</v>
      </c>
      <c r="C49" s="4" t="s">
        <v>139</v>
      </c>
      <c r="D49" s="4" t="s">
        <v>13</v>
      </c>
      <c r="E49" s="5">
        <v>175</v>
      </c>
      <c r="F49" s="4"/>
    </row>
    <row r="50" spans="1:6" ht="15.75" thickBot="1" x14ac:dyDescent="0.3">
      <c r="A50" s="12" t="s">
        <v>1537</v>
      </c>
      <c r="B50" s="12" t="s">
        <v>5</v>
      </c>
      <c r="C50" s="12" t="s">
        <v>139</v>
      </c>
      <c r="D50" s="12" t="s">
        <v>12</v>
      </c>
      <c r="E50" s="87">
        <v>155</v>
      </c>
      <c r="F50" s="12"/>
    </row>
    <row r="51" spans="1:6" ht="15.75" thickTop="1" x14ac:dyDescent="0.25">
      <c r="A51" s="118" t="s">
        <v>62</v>
      </c>
      <c r="B51" s="99" t="s">
        <v>5</v>
      </c>
      <c r="C51" s="99" t="s">
        <v>1525</v>
      </c>
      <c r="D51" s="99" t="s">
        <v>18</v>
      </c>
      <c r="E51" s="100">
        <v>339.90000000000003</v>
      </c>
      <c r="F51" s="99"/>
    </row>
    <row r="52" spans="1:6" x14ac:dyDescent="0.25">
      <c r="A52" s="11" t="s">
        <v>62</v>
      </c>
      <c r="B52" s="11" t="s">
        <v>5</v>
      </c>
      <c r="C52" s="11" t="s">
        <v>1525</v>
      </c>
      <c r="D52" s="11" t="s">
        <v>9</v>
      </c>
      <c r="E52" s="86">
        <v>304.70000000000005</v>
      </c>
      <c r="F52" s="11"/>
    </row>
    <row r="53" spans="1:6" x14ac:dyDescent="0.25">
      <c r="A53" s="115" t="s">
        <v>62</v>
      </c>
      <c r="B53" s="4" t="s">
        <v>5</v>
      </c>
      <c r="C53" s="4" t="s">
        <v>1525</v>
      </c>
      <c r="D53" s="4" t="s">
        <v>10</v>
      </c>
      <c r="E53" s="5">
        <v>261.8</v>
      </c>
      <c r="F53" s="4"/>
    </row>
    <row r="54" spans="1:6" x14ac:dyDescent="0.25">
      <c r="A54" s="11" t="s">
        <v>62</v>
      </c>
      <c r="B54" s="11" t="s">
        <v>5</v>
      </c>
      <c r="C54" s="11" t="s">
        <v>1525</v>
      </c>
      <c r="D54" s="11" t="s">
        <v>12</v>
      </c>
      <c r="E54" s="86">
        <v>193.60000000000002</v>
      </c>
      <c r="F54" s="11"/>
    </row>
    <row r="55" spans="1:6" ht="15.75" thickBot="1" x14ac:dyDescent="0.3">
      <c r="A55" s="116" t="s">
        <v>62</v>
      </c>
      <c r="B55" s="63" t="s">
        <v>5</v>
      </c>
      <c r="C55" s="63" t="s">
        <v>1525</v>
      </c>
      <c r="D55" s="63" t="s">
        <v>43</v>
      </c>
      <c r="E55" s="64">
        <v>168.3</v>
      </c>
      <c r="F55" s="63"/>
    </row>
    <row r="56" spans="1:6" ht="15.75" thickTop="1" x14ac:dyDescent="0.25">
      <c r="A56" s="101" t="s">
        <v>857</v>
      </c>
      <c r="B56" s="101" t="s">
        <v>864</v>
      </c>
      <c r="C56" s="101" t="s">
        <v>1538</v>
      </c>
      <c r="D56" s="101" t="s">
        <v>42</v>
      </c>
      <c r="E56" s="102">
        <v>385</v>
      </c>
      <c r="F56" s="101" t="s">
        <v>1542</v>
      </c>
    </row>
    <row r="57" spans="1:6" ht="42.75" x14ac:dyDescent="0.25">
      <c r="A57" s="115" t="s">
        <v>857</v>
      </c>
      <c r="B57" s="4" t="s">
        <v>1539</v>
      </c>
      <c r="C57" s="4" t="s">
        <v>1540</v>
      </c>
      <c r="D57" s="4" t="s">
        <v>10</v>
      </c>
      <c r="E57" s="5">
        <v>330</v>
      </c>
      <c r="F57" s="4" t="s">
        <v>1543</v>
      </c>
    </row>
    <row r="58" spans="1:6" ht="29.25" thickBot="1" x14ac:dyDescent="0.3">
      <c r="A58" s="12" t="s">
        <v>857</v>
      </c>
      <c r="B58" s="12" t="s">
        <v>864</v>
      </c>
      <c r="C58" s="12" t="s">
        <v>1541</v>
      </c>
      <c r="D58" s="12" t="s">
        <v>12</v>
      </c>
      <c r="E58" s="87">
        <v>198</v>
      </c>
      <c r="F58" s="12" t="s">
        <v>1544</v>
      </c>
    </row>
    <row r="59" spans="1:6" ht="15.75" thickTop="1" x14ac:dyDescent="0.25">
      <c r="A59" s="118" t="s">
        <v>278</v>
      </c>
      <c r="B59" s="99" t="s">
        <v>38</v>
      </c>
      <c r="C59" s="99" t="s">
        <v>139</v>
      </c>
      <c r="D59" s="99" t="s">
        <v>40</v>
      </c>
      <c r="E59" s="100">
        <v>462.00000000000006</v>
      </c>
      <c r="F59" s="99"/>
    </row>
    <row r="60" spans="1:6" x14ac:dyDescent="0.25">
      <c r="A60" s="11" t="s">
        <v>278</v>
      </c>
      <c r="B60" s="11" t="s">
        <v>38</v>
      </c>
      <c r="C60" s="11" t="s">
        <v>139</v>
      </c>
      <c r="D60" s="11" t="s">
        <v>18</v>
      </c>
      <c r="E60" s="86">
        <v>396.00000000000006</v>
      </c>
      <c r="F60" s="11"/>
    </row>
    <row r="61" spans="1:6" x14ac:dyDescent="0.25">
      <c r="A61" s="115" t="s">
        <v>278</v>
      </c>
      <c r="B61" s="4" t="s">
        <v>38</v>
      </c>
      <c r="C61" s="4" t="s">
        <v>139</v>
      </c>
      <c r="D61" s="4" t="s">
        <v>7</v>
      </c>
      <c r="E61" s="5">
        <v>352</v>
      </c>
      <c r="F61" s="4"/>
    </row>
    <row r="62" spans="1:6" x14ac:dyDescent="0.25">
      <c r="A62" s="11" t="s">
        <v>278</v>
      </c>
      <c r="B62" s="11" t="s">
        <v>38</v>
      </c>
      <c r="C62" s="11" t="s">
        <v>139</v>
      </c>
      <c r="D62" s="11" t="s">
        <v>21</v>
      </c>
      <c r="E62" s="86">
        <v>308</v>
      </c>
      <c r="F62" s="11"/>
    </row>
    <row r="63" spans="1:6" x14ac:dyDescent="0.25">
      <c r="A63" s="115" t="s">
        <v>278</v>
      </c>
      <c r="B63" s="4" t="s">
        <v>38</v>
      </c>
      <c r="C63" s="4" t="s">
        <v>139</v>
      </c>
      <c r="D63" s="4" t="s">
        <v>42</v>
      </c>
      <c r="E63" s="5">
        <v>275</v>
      </c>
      <c r="F63" s="4"/>
    </row>
    <row r="64" spans="1:6" x14ac:dyDescent="0.25">
      <c r="A64" s="11" t="s">
        <v>278</v>
      </c>
      <c r="B64" s="11" t="s">
        <v>38</v>
      </c>
      <c r="C64" s="11" t="s">
        <v>139</v>
      </c>
      <c r="D64" s="11" t="s">
        <v>9</v>
      </c>
      <c r="E64" s="86">
        <v>258.5</v>
      </c>
      <c r="F64" s="11"/>
    </row>
    <row r="65" spans="1:6" x14ac:dyDescent="0.25">
      <c r="A65" s="115" t="s">
        <v>278</v>
      </c>
      <c r="B65" s="4" t="s">
        <v>38</v>
      </c>
      <c r="C65" s="4" t="s">
        <v>139</v>
      </c>
      <c r="D65" s="4" t="s">
        <v>10</v>
      </c>
      <c r="E65" s="5">
        <v>236.50000000000003</v>
      </c>
      <c r="F65" s="4"/>
    </row>
    <row r="66" spans="1:6" x14ac:dyDescent="0.25">
      <c r="A66" s="11" t="s">
        <v>278</v>
      </c>
      <c r="B66" s="11" t="s">
        <v>38</v>
      </c>
      <c r="C66" s="11" t="s">
        <v>139</v>
      </c>
      <c r="D66" s="11" t="s">
        <v>25</v>
      </c>
      <c r="E66" s="86">
        <v>236.50000000000003</v>
      </c>
      <c r="F66" s="11"/>
    </row>
    <row r="67" spans="1:6" x14ac:dyDescent="0.25">
      <c r="A67" s="115" t="s">
        <v>278</v>
      </c>
      <c r="B67" s="4" t="s">
        <v>38</v>
      </c>
      <c r="C67" s="4" t="s">
        <v>139</v>
      </c>
      <c r="D67" s="4" t="s">
        <v>34</v>
      </c>
      <c r="E67" s="5">
        <v>275</v>
      </c>
      <c r="F67" s="4"/>
    </row>
    <row r="68" spans="1:6" x14ac:dyDescent="0.25">
      <c r="A68" s="11" t="s">
        <v>278</v>
      </c>
      <c r="B68" s="11" t="s">
        <v>38</v>
      </c>
      <c r="C68" s="11" t="s">
        <v>139</v>
      </c>
      <c r="D68" s="11" t="s">
        <v>13</v>
      </c>
      <c r="E68" s="86">
        <v>253.00000000000003</v>
      </c>
      <c r="F68" s="11"/>
    </row>
    <row r="69" spans="1:6" x14ac:dyDescent="0.25">
      <c r="A69" s="115" t="s">
        <v>278</v>
      </c>
      <c r="B69" s="4" t="s">
        <v>38</v>
      </c>
      <c r="C69" s="4" t="s">
        <v>139</v>
      </c>
      <c r="D69" s="4" t="s">
        <v>43</v>
      </c>
      <c r="E69" s="5">
        <v>220.00000000000003</v>
      </c>
      <c r="F69" s="4"/>
    </row>
    <row r="70" spans="1:6" ht="15.75" thickBot="1" x14ac:dyDescent="0.3">
      <c r="A70" s="12" t="s">
        <v>278</v>
      </c>
      <c r="B70" s="12" t="s">
        <v>38</v>
      </c>
      <c r="C70" s="12" t="s">
        <v>139</v>
      </c>
      <c r="D70" s="12" t="s">
        <v>12</v>
      </c>
      <c r="E70" s="87">
        <v>187.00000000000003</v>
      </c>
      <c r="F70" s="12"/>
    </row>
    <row r="71" spans="1:6" ht="15.75" thickTop="1" x14ac:dyDescent="0.25">
      <c r="A71" s="118" t="s">
        <v>1545</v>
      </c>
      <c r="B71" s="99" t="s">
        <v>1546</v>
      </c>
      <c r="C71" s="99" t="s">
        <v>1547</v>
      </c>
      <c r="D71" s="99" t="s">
        <v>18</v>
      </c>
      <c r="E71" s="100">
        <v>352.00000000000006</v>
      </c>
      <c r="F71" s="99"/>
    </row>
    <row r="72" spans="1:6" x14ac:dyDescent="0.25">
      <c r="A72" s="11" t="s">
        <v>1545</v>
      </c>
      <c r="B72" s="11" t="s">
        <v>1546</v>
      </c>
      <c r="C72" s="11" t="s">
        <v>1524</v>
      </c>
      <c r="D72" s="11" t="s">
        <v>18</v>
      </c>
      <c r="E72" s="86">
        <v>282</v>
      </c>
      <c r="F72" s="11"/>
    </row>
    <row r="73" spans="1:6" x14ac:dyDescent="0.25">
      <c r="A73" s="115" t="s">
        <v>1545</v>
      </c>
      <c r="B73" s="4" t="s">
        <v>1546</v>
      </c>
      <c r="C73" s="4" t="s">
        <v>1547</v>
      </c>
      <c r="D73" s="4" t="s">
        <v>42</v>
      </c>
      <c r="E73" s="5">
        <v>220</v>
      </c>
      <c r="F73" s="4"/>
    </row>
    <row r="74" spans="1:6" x14ac:dyDescent="0.25">
      <c r="A74" s="11" t="s">
        <v>1545</v>
      </c>
      <c r="B74" s="11" t="s">
        <v>1546</v>
      </c>
      <c r="C74" s="11" t="s">
        <v>1547</v>
      </c>
      <c r="D74" s="11" t="s">
        <v>10</v>
      </c>
      <c r="E74" s="86">
        <v>176</v>
      </c>
      <c r="F74" s="11"/>
    </row>
    <row r="75" spans="1:6" x14ac:dyDescent="0.25">
      <c r="A75" s="115" t="s">
        <v>1545</v>
      </c>
      <c r="B75" s="4" t="s">
        <v>1546</v>
      </c>
      <c r="C75" s="4" t="s">
        <v>1524</v>
      </c>
      <c r="D75" s="4" t="s">
        <v>42</v>
      </c>
      <c r="E75" s="5">
        <v>220</v>
      </c>
      <c r="F75" s="4"/>
    </row>
    <row r="76" spans="1:6" x14ac:dyDescent="0.25">
      <c r="A76" s="11" t="s">
        <v>1545</v>
      </c>
      <c r="B76" s="11" t="s">
        <v>1546</v>
      </c>
      <c r="C76" s="11" t="s">
        <v>1524</v>
      </c>
      <c r="D76" s="11" t="s">
        <v>42</v>
      </c>
      <c r="E76" s="86">
        <v>194</v>
      </c>
      <c r="F76" s="11"/>
    </row>
    <row r="77" spans="1:6" x14ac:dyDescent="0.25">
      <c r="A77" s="115" t="s">
        <v>1545</v>
      </c>
      <c r="B77" s="4" t="s">
        <v>1546</v>
      </c>
      <c r="C77" s="4" t="s">
        <v>1524</v>
      </c>
      <c r="D77" s="4" t="s">
        <v>13</v>
      </c>
      <c r="E77" s="5">
        <v>141</v>
      </c>
      <c r="F77" s="4"/>
    </row>
    <row r="78" spans="1:6" x14ac:dyDescent="0.25">
      <c r="A78" s="11" t="s">
        <v>1545</v>
      </c>
      <c r="B78" s="11" t="s">
        <v>1546</v>
      </c>
      <c r="C78" s="11" t="s">
        <v>1524</v>
      </c>
      <c r="D78" s="11" t="s">
        <v>13</v>
      </c>
      <c r="E78" s="86">
        <v>141</v>
      </c>
      <c r="F78" s="11"/>
    </row>
    <row r="79" spans="1:6" x14ac:dyDescent="0.25">
      <c r="A79" s="115" t="s">
        <v>1545</v>
      </c>
      <c r="B79" s="4" t="s">
        <v>1546</v>
      </c>
      <c r="C79" s="4" t="s">
        <v>1524</v>
      </c>
      <c r="D79" s="4" t="s">
        <v>12</v>
      </c>
      <c r="E79" s="5">
        <v>97</v>
      </c>
      <c r="F79" s="4"/>
    </row>
    <row r="80" spans="1:6" x14ac:dyDescent="0.25">
      <c r="A80" s="11" t="s">
        <v>1545</v>
      </c>
      <c r="B80" s="11" t="s">
        <v>1546</v>
      </c>
      <c r="C80" s="11" t="s">
        <v>1548</v>
      </c>
      <c r="D80" s="11"/>
      <c r="E80" s="86">
        <v>141</v>
      </c>
      <c r="F80" s="11"/>
    </row>
    <row r="81" spans="1:6" ht="15.75" thickBot="1" x14ac:dyDescent="0.3">
      <c r="A81" s="116" t="s">
        <v>1545</v>
      </c>
      <c r="B81" s="63" t="s">
        <v>1546</v>
      </c>
      <c r="C81" s="63" t="s">
        <v>1549</v>
      </c>
      <c r="D81" s="63"/>
      <c r="E81" s="64">
        <v>141</v>
      </c>
      <c r="F81" s="63"/>
    </row>
    <row r="82" spans="1:6" ht="15.75" thickTop="1" x14ac:dyDescent="0.25">
      <c r="A82" s="101" t="s">
        <v>1550</v>
      </c>
      <c r="B82" s="101" t="s">
        <v>1551</v>
      </c>
      <c r="C82" s="101" t="s">
        <v>1525</v>
      </c>
      <c r="D82" s="101" t="s">
        <v>18</v>
      </c>
      <c r="E82" s="102">
        <v>220</v>
      </c>
      <c r="F82" s="101"/>
    </row>
    <row r="83" spans="1:6" x14ac:dyDescent="0.25">
      <c r="A83" s="115" t="s">
        <v>1550</v>
      </c>
      <c r="B83" s="4" t="s">
        <v>1551</v>
      </c>
      <c r="C83" s="4" t="s">
        <v>1525</v>
      </c>
      <c r="D83" s="4" t="s">
        <v>42</v>
      </c>
      <c r="E83" s="5">
        <v>220</v>
      </c>
      <c r="F83" s="4" t="s">
        <v>1553</v>
      </c>
    </row>
    <row r="84" spans="1:6" x14ac:dyDescent="0.25">
      <c r="A84" s="11" t="s">
        <v>1550</v>
      </c>
      <c r="B84" s="11" t="s">
        <v>1551</v>
      </c>
      <c r="C84" s="11" t="s">
        <v>1525</v>
      </c>
      <c r="D84" s="11" t="s">
        <v>10</v>
      </c>
      <c r="E84" s="86">
        <v>209</v>
      </c>
      <c r="F84" s="11" t="s">
        <v>1540</v>
      </c>
    </row>
    <row r="85" spans="1:6" x14ac:dyDescent="0.25">
      <c r="A85" s="115" t="s">
        <v>1550</v>
      </c>
      <c r="B85" s="4" t="s">
        <v>1551</v>
      </c>
      <c r="C85" s="4" t="s">
        <v>1525</v>
      </c>
      <c r="D85" s="4" t="s">
        <v>13</v>
      </c>
      <c r="E85" s="5">
        <v>187</v>
      </c>
      <c r="F85" s="4" t="s">
        <v>1554</v>
      </c>
    </row>
    <row r="86" spans="1:6" x14ac:dyDescent="0.25">
      <c r="A86" s="11" t="s">
        <v>1550</v>
      </c>
      <c r="B86" s="11" t="s">
        <v>1551</v>
      </c>
      <c r="C86" s="11" t="s">
        <v>1525</v>
      </c>
      <c r="D86" s="11" t="s">
        <v>12</v>
      </c>
      <c r="E86" s="86">
        <v>154</v>
      </c>
      <c r="F86" s="11" t="s">
        <v>1555</v>
      </c>
    </row>
    <row r="87" spans="1:6" ht="15.75" thickBot="1" x14ac:dyDescent="0.3">
      <c r="A87" s="116" t="s">
        <v>1550</v>
      </c>
      <c r="B87" s="63" t="s">
        <v>1551</v>
      </c>
      <c r="C87" s="63" t="s">
        <v>1552</v>
      </c>
      <c r="D87" s="63" t="s">
        <v>43</v>
      </c>
      <c r="E87" s="64">
        <v>154</v>
      </c>
      <c r="F87" s="63" t="s">
        <v>1556</v>
      </c>
    </row>
    <row r="88" spans="1:6" ht="15.75" thickTop="1" x14ac:dyDescent="0.25">
      <c r="A88" s="101" t="s">
        <v>1560</v>
      </c>
      <c r="B88" s="101" t="s">
        <v>199</v>
      </c>
      <c r="C88" s="101" t="s">
        <v>139</v>
      </c>
      <c r="D88" s="101" t="s">
        <v>18</v>
      </c>
      <c r="E88" s="102">
        <v>308</v>
      </c>
      <c r="F88" s="101"/>
    </row>
    <row r="89" spans="1:6" x14ac:dyDescent="0.25">
      <c r="A89" s="115" t="s">
        <v>1560</v>
      </c>
      <c r="B89" s="4" t="s">
        <v>199</v>
      </c>
      <c r="C89" s="4" t="s">
        <v>139</v>
      </c>
      <c r="D89" s="4" t="s">
        <v>21</v>
      </c>
      <c r="E89" s="5">
        <v>264</v>
      </c>
      <c r="F89" s="4"/>
    </row>
    <row r="90" spans="1:6" x14ac:dyDescent="0.25">
      <c r="A90" s="11" t="s">
        <v>1560</v>
      </c>
      <c r="B90" s="11" t="s">
        <v>199</v>
      </c>
      <c r="C90" s="11" t="s">
        <v>139</v>
      </c>
      <c r="D90" s="11" t="s">
        <v>42</v>
      </c>
      <c r="E90" s="86">
        <v>242.00000000000003</v>
      </c>
      <c r="F90" s="11" t="s">
        <v>1557</v>
      </c>
    </row>
    <row r="91" spans="1:6" x14ac:dyDescent="0.25">
      <c r="A91" s="115" t="s">
        <v>1560</v>
      </c>
      <c r="B91" s="4" t="s">
        <v>199</v>
      </c>
      <c r="C91" s="4" t="s">
        <v>139</v>
      </c>
      <c r="D91" s="4" t="s">
        <v>9</v>
      </c>
      <c r="E91" s="5">
        <v>220.00000000000003</v>
      </c>
      <c r="F91" s="4"/>
    </row>
    <row r="92" spans="1:6" ht="28.5" x14ac:dyDescent="0.25">
      <c r="A92" s="11" t="s">
        <v>1560</v>
      </c>
      <c r="B92" s="11" t="s">
        <v>199</v>
      </c>
      <c r="C92" s="11" t="s">
        <v>139</v>
      </c>
      <c r="D92" s="11" t="s">
        <v>10</v>
      </c>
      <c r="E92" s="86">
        <v>198.00000000000003</v>
      </c>
      <c r="F92" s="11" t="s">
        <v>1558</v>
      </c>
    </row>
    <row r="93" spans="1:6" x14ac:dyDescent="0.25">
      <c r="A93" s="115" t="s">
        <v>1560</v>
      </c>
      <c r="B93" s="4" t="s">
        <v>199</v>
      </c>
      <c r="C93" s="4" t="s">
        <v>139</v>
      </c>
      <c r="D93" s="4" t="s">
        <v>13</v>
      </c>
      <c r="E93" s="5">
        <v>176</v>
      </c>
      <c r="F93" s="4" t="s">
        <v>1559</v>
      </c>
    </row>
    <row r="94" spans="1:6" x14ac:dyDescent="0.25">
      <c r="A94" s="11" t="s">
        <v>1560</v>
      </c>
      <c r="B94" s="11" t="s">
        <v>199</v>
      </c>
      <c r="C94" s="11" t="s">
        <v>139</v>
      </c>
      <c r="D94" s="11" t="s">
        <v>43</v>
      </c>
      <c r="E94" s="86">
        <v>165</v>
      </c>
      <c r="F94" s="11"/>
    </row>
    <row r="95" spans="1:6" ht="15.75" thickBot="1" x14ac:dyDescent="0.3">
      <c r="A95" s="116" t="s">
        <v>1560</v>
      </c>
      <c r="B95" s="63" t="s">
        <v>199</v>
      </c>
      <c r="C95" s="63" t="s">
        <v>139</v>
      </c>
      <c r="D95" s="63" t="s">
        <v>12</v>
      </c>
      <c r="E95" s="64">
        <v>154</v>
      </c>
      <c r="F95" s="63"/>
    </row>
    <row r="96" spans="1:6" ht="15.75" thickTop="1" x14ac:dyDescent="0.25">
      <c r="A96" s="101" t="s">
        <v>1561</v>
      </c>
      <c r="B96" s="101" t="s">
        <v>1562</v>
      </c>
      <c r="C96" s="101" t="s">
        <v>1525</v>
      </c>
      <c r="D96" s="101" t="s">
        <v>18</v>
      </c>
      <c r="E96" s="102">
        <v>308</v>
      </c>
      <c r="F96" s="101" t="s">
        <v>1564</v>
      </c>
    </row>
    <row r="97" spans="1:6" x14ac:dyDescent="0.25">
      <c r="A97" s="115" t="s">
        <v>1561</v>
      </c>
      <c r="B97" s="4" t="s">
        <v>1563</v>
      </c>
      <c r="C97" s="4" t="s">
        <v>1525</v>
      </c>
      <c r="D97" s="4" t="s">
        <v>42</v>
      </c>
      <c r="E97" s="5">
        <v>275</v>
      </c>
      <c r="F97" s="4"/>
    </row>
    <row r="98" spans="1:6" x14ac:dyDescent="0.25">
      <c r="A98" s="11" t="s">
        <v>1561</v>
      </c>
      <c r="B98" s="11" t="s">
        <v>1562</v>
      </c>
      <c r="C98" s="11" t="s">
        <v>1525</v>
      </c>
      <c r="D98" s="11" t="s">
        <v>9</v>
      </c>
      <c r="E98" s="86">
        <v>220</v>
      </c>
      <c r="F98" s="11" t="s">
        <v>1565</v>
      </c>
    </row>
    <row r="99" spans="1:6" x14ac:dyDescent="0.25">
      <c r="A99" s="115" t="s">
        <v>1561</v>
      </c>
      <c r="B99" s="4" t="s">
        <v>1563</v>
      </c>
      <c r="C99" s="4" t="s">
        <v>1525</v>
      </c>
      <c r="D99" s="4" t="s">
        <v>34</v>
      </c>
      <c r="E99" s="5">
        <v>198</v>
      </c>
      <c r="F99" s="4"/>
    </row>
    <row r="100" spans="1:6" x14ac:dyDescent="0.25">
      <c r="A100" s="11" t="s">
        <v>1561</v>
      </c>
      <c r="B100" s="11" t="s">
        <v>1563</v>
      </c>
      <c r="C100" s="11" t="s">
        <v>1525</v>
      </c>
      <c r="D100" s="11" t="s">
        <v>10</v>
      </c>
      <c r="E100" s="86">
        <v>176</v>
      </c>
      <c r="F100" s="11"/>
    </row>
    <row r="101" spans="1:6" x14ac:dyDescent="0.25">
      <c r="A101" s="115" t="s">
        <v>1561</v>
      </c>
      <c r="B101" s="4" t="s">
        <v>1562</v>
      </c>
      <c r="C101" s="4" t="s">
        <v>1525</v>
      </c>
      <c r="D101" s="4" t="s">
        <v>13</v>
      </c>
      <c r="E101" s="5">
        <v>143</v>
      </c>
      <c r="F101" s="4" t="s">
        <v>1566</v>
      </c>
    </row>
    <row r="102" spans="1:6" ht="29.25" thickBot="1" x14ac:dyDescent="0.3">
      <c r="A102" s="12" t="s">
        <v>1561</v>
      </c>
      <c r="B102" s="12" t="s">
        <v>1562</v>
      </c>
      <c r="C102" s="12" t="s">
        <v>1525</v>
      </c>
      <c r="D102" s="12" t="s">
        <v>12</v>
      </c>
      <c r="E102" s="87">
        <v>132</v>
      </c>
      <c r="F102" s="12" t="s">
        <v>1567</v>
      </c>
    </row>
    <row r="103" spans="1:6" ht="29.25" thickTop="1" x14ac:dyDescent="0.25">
      <c r="A103" s="118" t="s">
        <v>1568</v>
      </c>
      <c r="B103" s="99" t="s">
        <v>199</v>
      </c>
      <c r="C103" s="99" t="s">
        <v>1569</v>
      </c>
      <c r="D103" s="99" t="s">
        <v>18</v>
      </c>
      <c r="E103" s="100">
        <v>275</v>
      </c>
      <c r="F103" s="99"/>
    </row>
    <row r="104" spans="1:6" ht="28.5" x14ac:dyDescent="0.25">
      <c r="A104" s="11" t="s">
        <v>1568</v>
      </c>
      <c r="B104" s="11" t="s">
        <v>199</v>
      </c>
      <c r="C104" s="11" t="s">
        <v>1569</v>
      </c>
      <c r="D104" s="11" t="s">
        <v>21</v>
      </c>
      <c r="E104" s="86">
        <v>220</v>
      </c>
      <c r="F104" s="11"/>
    </row>
    <row r="105" spans="1:6" ht="28.5" x14ac:dyDescent="0.25">
      <c r="A105" s="115" t="s">
        <v>1568</v>
      </c>
      <c r="B105" s="4" t="s">
        <v>199</v>
      </c>
      <c r="C105" s="4" t="s">
        <v>1569</v>
      </c>
      <c r="D105" s="4" t="s">
        <v>9</v>
      </c>
      <c r="E105" s="5">
        <v>200</v>
      </c>
      <c r="F105" s="4"/>
    </row>
    <row r="106" spans="1:6" ht="28.5" x14ac:dyDescent="0.25">
      <c r="A106" s="11" t="s">
        <v>1568</v>
      </c>
      <c r="B106" s="11" t="s">
        <v>199</v>
      </c>
      <c r="C106" s="11" t="s">
        <v>1569</v>
      </c>
      <c r="D106" s="11" t="s">
        <v>10</v>
      </c>
      <c r="E106" s="86">
        <v>190</v>
      </c>
      <c r="F106" s="11"/>
    </row>
    <row r="107" spans="1:6" ht="28.5" x14ac:dyDescent="0.25">
      <c r="A107" s="115" t="s">
        <v>1568</v>
      </c>
      <c r="B107" s="4" t="s">
        <v>199</v>
      </c>
      <c r="C107" s="4" t="s">
        <v>1569</v>
      </c>
      <c r="D107" s="4" t="s">
        <v>12</v>
      </c>
      <c r="E107" s="5">
        <v>165</v>
      </c>
      <c r="F107" s="4"/>
    </row>
    <row r="108" spans="1:6" ht="29.25" thickBot="1" x14ac:dyDescent="0.3">
      <c r="A108" s="12" t="s">
        <v>1568</v>
      </c>
      <c r="B108" s="12" t="s">
        <v>199</v>
      </c>
      <c r="C108" s="12" t="s">
        <v>1569</v>
      </c>
      <c r="D108" s="12" t="s">
        <v>43</v>
      </c>
      <c r="E108" s="87">
        <v>110</v>
      </c>
      <c r="F108" s="12"/>
    </row>
    <row r="109" spans="1:6" ht="15.75" thickTop="1" x14ac:dyDescent="0.25">
      <c r="A109" s="118" t="s">
        <v>1570</v>
      </c>
      <c r="B109" s="99" t="s">
        <v>5</v>
      </c>
      <c r="C109" s="99" t="s">
        <v>1525</v>
      </c>
      <c r="D109" s="99" t="s">
        <v>18</v>
      </c>
      <c r="E109" s="100">
        <v>300</v>
      </c>
      <c r="F109" s="99"/>
    </row>
    <row r="110" spans="1:6" x14ac:dyDescent="0.25">
      <c r="A110" s="11" t="s">
        <v>1570</v>
      </c>
      <c r="B110" s="11" t="s">
        <v>5</v>
      </c>
      <c r="C110" s="11" t="s">
        <v>1525</v>
      </c>
      <c r="D110" s="11" t="s">
        <v>42</v>
      </c>
      <c r="E110" s="86">
        <v>270</v>
      </c>
      <c r="F110" s="11"/>
    </row>
    <row r="111" spans="1:6" x14ac:dyDescent="0.25">
      <c r="A111" s="115" t="s">
        <v>1570</v>
      </c>
      <c r="B111" s="4" t="s">
        <v>5</v>
      </c>
      <c r="C111" s="4" t="s">
        <v>1525</v>
      </c>
      <c r="D111" s="4" t="s">
        <v>21</v>
      </c>
      <c r="E111" s="5">
        <v>270</v>
      </c>
      <c r="F111" s="4"/>
    </row>
    <row r="112" spans="1:6" x14ac:dyDescent="0.25">
      <c r="A112" s="11" t="s">
        <v>1570</v>
      </c>
      <c r="B112" s="11" t="s">
        <v>5</v>
      </c>
      <c r="C112" s="11" t="s">
        <v>1525</v>
      </c>
      <c r="D112" s="11" t="s">
        <v>7</v>
      </c>
      <c r="E112" s="86">
        <v>270</v>
      </c>
      <c r="F112" s="11"/>
    </row>
    <row r="113" spans="1:6" x14ac:dyDescent="0.25">
      <c r="A113" s="115" t="s">
        <v>1570</v>
      </c>
      <c r="B113" s="4" t="s">
        <v>5</v>
      </c>
      <c r="C113" s="4" t="s">
        <v>1525</v>
      </c>
      <c r="D113" s="4" t="s">
        <v>9</v>
      </c>
      <c r="E113" s="5">
        <v>240</v>
      </c>
      <c r="F113" s="4"/>
    </row>
    <row r="114" spans="1:6" x14ac:dyDescent="0.25">
      <c r="A114" s="11" t="s">
        <v>1570</v>
      </c>
      <c r="B114" s="11" t="s">
        <v>5</v>
      </c>
      <c r="C114" s="11" t="s">
        <v>1525</v>
      </c>
      <c r="D114" s="11" t="s">
        <v>34</v>
      </c>
      <c r="E114" s="86">
        <v>170</v>
      </c>
      <c r="F114" s="11"/>
    </row>
    <row r="115" spans="1:6" x14ac:dyDescent="0.25">
      <c r="A115" s="115" t="s">
        <v>1570</v>
      </c>
      <c r="B115" s="4" t="s">
        <v>5</v>
      </c>
      <c r="C115" s="4" t="s">
        <v>1525</v>
      </c>
      <c r="D115" s="4" t="s">
        <v>13</v>
      </c>
      <c r="E115" s="5">
        <v>150</v>
      </c>
      <c r="F115" s="4"/>
    </row>
    <row r="116" spans="1:6" x14ac:dyDescent="0.25">
      <c r="A116" s="11" t="s">
        <v>1570</v>
      </c>
      <c r="B116" s="11" t="s">
        <v>5</v>
      </c>
      <c r="C116" s="11" t="s">
        <v>1525</v>
      </c>
      <c r="D116" s="11" t="s">
        <v>43</v>
      </c>
      <c r="E116" s="86">
        <v>150</v>
      </c>
      <c r="F116" s="11"/>
    </row>
    <row r="117" spans="1:6" ht="15.75" thickBot="1" x14ac:dyDescent="0.3">
      <c r="A117" s="116" t="s">
        <v>1570</v>
      </c>
      <c r="B117" s="63" t="s">
        <v>5</v>
      </c>
      <c r="C117" s="63" t="s">
        <v>1525</v>
      </c>
      <c r="D117" s="63" t="s">
        <v>12</v>
      </c>
      <c r="E117" s="64">
        <v>130</v>
      </c>
      <c r="F117" s="63"/>
    </row>
    <row r="118" spans="1:6" ht="15.75" thickTop="1" x14ac:dyDescent="0.25"/>
  </sheetData>
  <autoFilter ref="A2:F2" xr:uid="{E40CE115-7D8A-4E17-BDFD-AF0EA38FBDCC}">
    <sortState xmlns:xlrd2="http://schemas.microsoft.com/office/spreadsheetml/2017/richdata2" ref="A3:F117">
      <sortCondition ref="A2"/>
    </sortState>
  </autoFilter>
  <mergeCells count="1">
    <mergeCell ref="B1:F1"/>
  </mergeCells>
  <dataValidations count="1">
    <dataValidation type="list" allowBlank="1" showInputMessage="1" showErrorMessage="1" prompt="Please select from the dropdown list." sqref="D3:D117" xr:uid="{D07CF81D-C8C8-47E3-A107-DEA8DAF57935}">
      <formula1>"Partner, Director, Senior Manager, Associate Director, Principal, Associate, Senior, Scientist, Specialist, Technician, Draftsperson, Graduate"</formula1>
    </dataValidation>
  </dataValidations>
  <hyperlinks>
    <hyperlink ref="A1" location="Summary!A1" display="Link to SUMMARY Worksheet" xr:uid="{C5BF6243-0266-4215-8F6D-216521A6B776}"/>
  </hyperlinks>
  <pageMargins left="0.7" right="0.7" top="0.75" bottom="0.75" header="0.3" footer="0.3"/>
  <headerFooter>
    <oddHeader>&amp;C&amp;"Calibri"&amp;12&amp;KFF0000 OFFICIAL&amp;1#_x000D_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48C3-100D-467D-93FE-0E90E0A9E2A1}">
  <sheetPr>
    <tabColor theme="9" tint="-0.249977111117893"/>
  </sheetPr>
  <dimension ref="A1:M24"/>
  <sheetViews>
    <sheetView showGridLines="0" workbookViewId="0">
      <selection activeCell="A2" sqref="A2"/>
    </sheetView>
  </sheetViews>
  <sheetFormatPr defaultRowHeight="15" x14ac:dyDescent="0.25"/>
  <cols>
    <col min="1" max="1" width="38.42578125" customWidth="1"/>
    <col min="2" max="12" width="14.5703125" customWidth="1"/>
    <col min="13" max="13" width="11.28515625" bestFit="1" customWidth="1"/>
  </cols>
  <sheetData>
    <row r="1" spans="1:13" ht="25.5" x14ac:dyDescent="0.5">
      <c r="A1" s="39" t="s">
        <v>195</v>
      </c>
      <c r="B1" s="178" t="s">
        <v>1649</v>
      </c>
      <c r="C1" s="178"/>
      <c r="D1" s="178"/>
      <c r="E1" s="178"/>
      <c r="F1" s="178"/>
      <c r="G1" s="178"/>
      <c r="H1" s="178"/>
      <c r="I1" s="178"/>
      <c r="J1" s="178"/>
      <c r="K1" s="178"/>
      <c r="L1" s="178"/>
      <c r="M1" s="69"/>
    </row>
    <row r="2" spans="1:13" ht="17.25" thickBot="1" x14ac:dyDescent="0.35">
      <c r="A2" s="41" t="s">
        <v>142</v>
      </c>
      <c r="B2" s="41" t="s">
        <v>143</v>
      </c>
      <c r="C2" s="41"/>
      <c r="D2" s="41"/>
      <c r="E2" s="41"/>
      <c r="F2" s="41"/>
      <c r="G2" s="41"/>
      <c r="H2" s="41"/>
      <c r="I2" s="41"/>
      <c r="J2" s="41"/>
      <c r="K2" s="41"/>
      <c r="L2" s="41"/>
    </row>
    <row r="3" spans="1:13" ht="33.75" thickBot="1" x14ac:dyDescent="0.3">
      <c r="A3" s="42" t="s">
        <v>1106</v>
      </c>
      <c r="B3" s="43" t="s">
        <v>9</v>
      </c>
      <c r="C3" s="43" t="s">
        <v>21</v>
      </c>
      <c r="D3" s="43" t="s">
        <v>18</v>
      </c>
      <c r="E3" s="43" t="s">
        <v>43</v>
      </c>
      <c r="F3" s="43" t="s">
        <v>12</v>
      </c>
      <c r="G3" s="43" t="s">
        <v>42</v>
      </c>
      <c r="H3" s="43" t="s">
        <v>25</v>
      </c>
      <c r="I3" s="43" t="s">
        <v>10</v>
      </c>
      <c r="J3" s="43" t="s">
        <v>7</v>
      </c>
      <c r="K3" s="43" t="s">
        <v>34</v>
      </c>
      <c r="L3" s="42" t="s">
        <v>13</v>
      </c>
    </row>
    <row r="4" spans="1:13" ht="16.5" x14ac:dyDescent="0.3">
      <c r="A4" s="70" t="s">
        <v>1572</v>
      </c>
      <c r="B4" s="71">
        <v>187</v>
      </c>
      <c r="C4" s="72"/>
      <c r="D4" s="72">
        <v>275</v>
      </c>
      <c r="E4" s="72"/>
      <c r="F4" s="72"/>
      <c r="G4" s="72">
        <v>242</v>
      </c>
      <c r="H4" s="72"/>
      <c r="I4" s="72">
        <v>176</v>
      </c>
      <c r="J4" s="72"/>
      <c r="K4" s="72">
        <v>165</v>
      </c>
      <c r="L4" s="72">
        <v>132</v>
      </c>
    </row>
    <row r="5" spans="1:13" ht="16.5" x14ac:dyDescent="0.3">
      <c r="A5" s="84" t="s">
        <v>1575</v>
      </c>
      <c r="B5" s="73"/>
      <c r="C5" s="46"/>
      <c r="D5" s="46"/>
      <c r="E5" s="46"/>
      <c r="F5" s="46"/>
      <c r="G5" s="46">
        <v>240</v>
      </c>
      <c r="H5" s="46"/>
      <c r="I5" s="46">
        <v>190</v>
      </c>
      <c r="J5" s="46"/>
      <c r="K5" s="46">
        <v>160</v>
      </c>
      <c r="L5" s="46"/>
    </row>
    <row r="6" spans="1:13" ht="16.5" x14ac:dyDescent="0.3">
      <c r="A6" s="70" t="s">
        <v>62</v>
      </c>
      <c r="B6" s="73">
        <v>304.70000000000005</v>
      </c>
      <c r="C6" s="46"/>
      <c r="D6" s="46">
        <v>471.90000000000003</v>
      </c>
      <c r="E6" s="46">
        <v>168.3</v>
      </c>
      <c r="F6" s="46">
        <v>168.3</v>
      </c>
      <c r="G6" s="46">
        <v>339.90000000000003</v>
      </c>
      <c r="H6" s="46">
        <v>227.70000000000002</v>
      </c>
      <c r="I6" s="46">
        <v>261.8</v>
      </c>
      <c r="J6" s="46">
        <v>403.70000000000005</v>
      </c>
      <c r="K6" s="46"/>
      <c r="L6" s="46">
        <v>126.50000000000001</v>
      </c>
    </row>
    <row r="7" spans="1:13" ht="16.5" x14ac:dyDescent="0.3">
      <c r="A7" s="84" t="s">
        <v>1594</v>
      </c>
      <c r="B7" s="73"/>
      <c r="C7" s="46"/>
      <c r="D7" s="46">
        <v>145.19999999999999</v>
      </c>
      <c r="E7" s="46"/>
      <c r="F7" s="46"/>
      <c r="G7" s="46"/>
      <c r="H7" s="46"/>
      <c r="I7" s="46">
        <v>145.19999999999999</v>
      </c>
      <c r="J7" s="46"/>
      <c r="K7" s="46">
        <v>145.19999999999999</v>
      </c>
      <c r="L7" s="46"/>
    </row>
    <row r="8" spans="1:13" ht="16.5" x14ac:dyDescent="0.3">
      <c r="A8" s="70" t="s">
        <v>1599</v>
      </c>
      <c r="B8" s="73"/>
      <c r="C8" s="46"/>
      <c r="D8" s="46">
        <v>385</v>
      </c>
      <c r="E8" s="46">
        <v>104.5</v>
      </c>
      <c r="F8" s="46"/>
      <c r="G8" s="46"/>
      <c r="H8" s="46">
        <v>176</v>
      </c>
      <c r="I8" s="46">
        <v>198</v>
      </c>
      <c r="J8" s="46">
        <v>220</v>
      </c>
      <c r="K8" s="46"/>
      <c r="L8" s="46"/>
    </row>
    <row r="9" spans="1:13" ht="16.5" x14ac:dyDescent="0.3">
      <c r="A9" s="84" t="s">
        <v>1602</v>
      </c>
      <c r="B9" s="73"/>
      <c r="C9" s="46"/>
      <c r="D9" s="46"/>
      <c r="E9" s="46">
        <v>88</v>
      </c>
      <c r="F9" s="46"/>
      <c r="G9" s="46">
        <v>220</v>
      </c>
      <c r="H9" s="46"/>
      <c r="I9" s="46">
        <v>177</v>
      </c>
      <c r="J9" s="46"/>
      <c r="K9" s="46"/>
      <c r="L9" s="46">
        <v>144</v>
      </c>
    </row>
    <row r="10" spans="1:13" ht="16.5" x14ac:dyDescent="0.3">
      <c r="A10" s="70" t="s">
        <v>1618</v>
      </c>
      <c r="B10" s="73"/>
      <c r="C10" s="46"/>
      <c r="D10" s="46"/>
      <c r="E10" s="46"/>
      <c r="F10" s="46"/>
      <c r="G10" s="46">
        <v>250</v>
      </c>
      <c r="H10" s="46"/>
      <c r="I10" s="46"/>
      <c r="J10" s="46"/>
      <c r="K10" s="46"/>
      <c r="L10" s="46"/>
    </row>
    <row r="11" spans="1:13" ht="16.5" x14ac:dyDescent="0.3">
      <c r="A11" s="84" t="s">
        <v>1144</v>
      </c>
      <c r="B11" s="73"/>
      <c r="C11" s="46"/>
      <c r="D11" s="46">
        <v>330</v>
      </c>
      <c r="E11" s="46">
        <v>209</v>
      </c>
      <c r="F11" s="46">
        <v>159.5</v>
      </c>
      <c r="G11" s="46">
        <v>258.5</v>
      </c>
      <c r="H11" s="46">
        <v>181.5</v>
      </c>
      <c r="I11" s="46">
        <v>220</v>
      </c>
      <c r="J11" s="46">
        <v>275</v>
      </c>
      <c r="K11" s="46">
        <v>220</v>
      </c>
      <c r="L11" s="46">
        <v>148.5</v>
      </c>
    </row>
    <row r="12" spans="1:13" ht="16.5" x14ac:dyDescent="0.3">
      <c r="A12" s="70" t="s">
        <v>1620</v>
      </c>
      <c r="B12" s="73">
        <v>160</v>
      </c>
      <c r="C12" s="46">
        <v>250</v>
      </c>
      <c r="D12" s="46"/>
      <c r="E12" s="46"/>
      <c r="F12" s="46"/>
      <c r="G12" s="46">
        <v>200</v>
      </c>
      <c r="H12" s="46">
        <v>110</v>
      </c>
      <c r="I12" s="46">
        <v>130</v>
      </c>
      <c r="J12" s="46"/>
      <c r="K12" s="46">
        <v>110</v>
      </c>
      <c r="L12" s="46"/>
    </row>
    <row r="13" spans="1:13" ht="16.5" x14ac:dyDescent="0.3">
      <c r="A13" s="84" t="s">
        <v>1626</v>
      </c>
      <c r="B13" s="73"/>
      <c r="C13" s="46"/>
      <c r="D13" s="46"/>
      <c r="E13" s="46"/>
      <c r="F13" s="46"/>
      <c r="G13" s="46">
        <v>200</v>
      </c>
      <c r="H13" s="46"/>
      <c r="I13" s="46"/>
      <c r="J13" s="46"/>
      <c r="K13" s="46">
        <v>200</v>
      </c>
      <c r="L13" s="46"/>
    </row>
    <row r="14" spans="1:13" ht="16.5" x14ac:dyDescent="0.3">
      <c r="A14" s="70" t="s">
        <v>1161</v>
      </c>
      <c r="B14" s="73">
        <v>280.5</v>
      </c>
      <c r="C14" s="46"/>
      <c r="D14" s="46"/>
      <c r="E14" s="46"/>
      <c r="F14" s="46">
        <v>143</v>
      </c>
      <c r="G14" s="46">
        <v>368.5</v>
      </c>
      <c r="H14" s="46"/>
      <c r="I14" s="46">
        <v>236.5</v>
      </c>
      <c r="J14" s="46"/>
      <c r="K14" s="46"/>
      <c r="L14" s="46">
        <v>176</v>
      </c>
    </row>
    <row r="15" spans="1:13" ht="17.25" thickBot="1" x14ac:dyDescent="0.35">
      <c r="A15" s="89" t="s">
        <v>1627</v>
      </c>
      <c r="B15" s="75">
        <v>270</v>
      </c>
      <c r="C15" s="52">
        <v>310</v>
      </c>
      <c r="D15" s="52">
        <v>495</v>
      </c>
      <c r="E15" s="52"/>
      <c r="F15" s="52">
        <v>150</v>
      </c>
      <c r="G15" s="52"/>
      <c r="H15" s="52">
        <v>200</v>
      </c>
      <c r="I15" s="52">
        <v>230</v>
      </c>
      <c r="J15" s="52">
        <v>410</v>
      </c>
      <c r="K15" s="52"/>
      <c r="L15" s="52"/>
    </row>
    <row r="16" spans="1:13" ht="15.75" thickTop="1" x14ac:dyDescent="0.25"/>
    <row r="17" spans="1:13" x14ac:dyDescent="0.25">
      <c r="A17" s="61" t="s">
        <v>187</v>
      </c>
      <c r="B17" s="54">
        <f>AVERAGE(B4:B15)</f>
        <v>240.44</v>
      </c>
      <c r="C17" s="54">
        <f t="shared" ref="C17:L17" si="0">AVERAGE(C4:C15)</f>
        <v>280</v>
      </c>
      <c r="D17" s="54">
        <f t="shared" si="0"/>
        <v>350.35000000000008</v>
      </c>
      <c r="E17" s="54">
        <f t="shared" si="0"/>
        <v>142.44999999999999</v>
      </c>
      <c r="F17" s="54">
        <f t="shared" si="0"/>
        <v>155.19999999999999</v>
      </c>
      <c r="G17" s="54">
        <f t="shared" si="0"/>
        <v>257.65555555555557</v>
      </c>
      <c r="H17" s="54">
        <f t="shared" si="0"/>
        <v>179.04000000000002</v>
      </c>
      <c r="I17" s="54">
        <f t="shared" si="0"/>
        <v>196.45</v>
      </c>
      <c r="J17" s="54">
        <f t="shared" si="0"/>
        <v>327.17500000000001</v>
      </c>
      <c r="K17" s="54">
        <f t="shared" si="0"/>
        <v>166.70000000000002</v>
      </c>
      <c r="L17" s="54">
        <f t="shared" si="0"/>
        <v>145.4</v>
      </c>
      <c r="M17" s="54"/>
    </row>
    <row r="18" spans="1:13" x14ac:dyDescent="0.25">
      <c r="A18" s="61" t="s">
        <v>188</v>
      </c>
      <c r="B18" s="54">
        <f>STDEV(B4:B15)</f>
        <v>63.11571119776761</v>
      </c>
      <c r="C18" s="54">
        <f t="shared" ref="C18:L18" si="1">STDEV(C4:C15)</f>
        <v>42.426406871192853</v>
      </c>
      <c r="D18" s="54">
        <f t="shared" si="1"/>
        <v>130.44302587720037</v>
      </c>
      <c r="E18" s="54">
        <f t="shared" si="1"/>
        <v>56.279451549092698</v>
      </c>
      <c r="F18" s="54">
        <f t="shared" si="1"/>
        <v>11.045059227244254</v>
      </c>
      <c r="G18" s="54">
        <f t="shared" si="1"/>
        <v>58.878096757434122</v>
      </c>
      <c r="H18" s="54">
        <f t="shared" si="1"/>
        <v>43.557238204459203</v>
      </c>
      <c r="I18" s="54">
        <f t="shared" si="1"/>
        <v>41.415918839660357</v>
      </c>
      <c r="J18" s="54">
        <f t="shared" si="1"/>
        <v>94.73606757724329</v>
      </c>
      <c r="K18" s="54">
        <f t="shared" si="1"/>
        <v>39.178310325995383</v>
      </c>
      <c r="L18" s="54">
        <f t="shared" si="1"/>
        <v>19.26590252233202</v>
      </c>
      <c r="M18" s="54"/>
    </row>
    <row r="19" spans="1:13" x14ac:dyDescent="0.25">
      <c r="A19" s="61" t="s">
        <v>189</v>
      </c>
      <c r="B19" s="54">
        <f>SUM(B17:B18)</f>
        <v>303.55571119776761</v>
      </c>
      <c r="C19" s="54">
        <f t="shared" ref="C19:L19" si="2">SUM(C17:C18)</f>
        <v>322.42640687119285</v>
      </c>
      <c r="D19" s="54">
        <f t="shared" si="2"/>
        <v>480.79302587720042</v>
      </c>
      <c r="E19" s="54">
        <f t="shared" si="2"/>
        <v>198.72945154909269</v>
      </c>
      <c r="F19" s="54">
        <f t="shared" si="2"/>
        <v>166.24505922724424</v>
      </c>
      <c r="G19" s="54">
        <f t="shared" si="2"/>
        <v>316.53365231298972</v>
      </c>
      <c r="H19" s="54">
        <f t="shared" si="2"/>
        <v>222.59723820445922</v>
      </c>
      <c r="I19" s="54">
        <f t="shared" si="2"/>
        <v>237.86591883966034</v>
      </c>
      <c r="J19" s="54">
        <f t="shared" si="2"/>
        <v>421.91106757724333</v>
      </c>
      <c r="K19" s="54">
        <f t="shared" si="2"/>
        <v>205.87831032599541</v>
      </c>
      <c r="L19" s="54">
        <f t="shared" si="2"/>
        <v>164.66590252233203</v>
      </c>
      <c r="M19" s="54"/>
    </row>
    <row r="21" spans="1:13" x14ac:dyDescent="0.25">
      <c r="A21" s="85" t="s">
        <v>196</v>
      </c>
    </row>
    <row r="22" spans="1:13" x14ac:dyDescent="0.25">
      <c r="A22" s="56" t="s">
        <v>194</v>
      </c>
    </row>
    <row r="23" spans="1:13" x14ac:dyDescent="0.25">
      <c r="A23" s="57" t="s">
        <v>192</v>
      </c>
      <c r="B23" s="58" t="s">
        <v>193</v>
      </c>
    </row>
    <row r="24" spans="1:13" x14ac:dyDescent="0.25">
      <c r="A24" s="59" t="s">
        <v>190</v>
      </c>
      <c r="B24" s="60" t="s">
        <v>191</v>
      </c>
    </row>
  </sheetData>
  <mergeCells count="1">
    <mergeCell ref="B1:L1"/>
  </mergeCells>
  <conditionalFormatting pivot="1" sqref="B4:L15">
    <cfRule type="cellIs" dxfId="7" priority="4" operator="greaterThan">
      <formula>B$19</formula>
    </cfRule>
  </conditionalFormatting>
  <conditionalFormatting pivot="1" sqref="B4:L15">
    <cfRule type="cellIs" dxfId="6" priority="3" operator="between">
      <formula>B$17</formula>
      <formula>B$19</formula>
    </cfRule>
  </conditionalFormatting>
  <conditionalFormatting pivot="1" sqref="B4:L15">
    <cfRule type="cellIs" dxfId="5" priority="2" operator="lessThan">
      <formula>B$17</formula>
    </cfRule>
  </conditionalFormatting>
  <conditionalFormatting pivot="1" sqref="B4:L15">
    <cfRule type="containsBlanks" dxfId="4" priority="1">
      <formula>LEN(TRIM(B4))=0</formula>
    </cfRule>
  </conditionalFormatting>
  <hyperlinks>
    <hyperlink ref="A1" location="Summary!A1" display="Link to SUMMARY Worksheet" xr:uid="{8833B222-1272-4F9E-8821-BDEB11CDF249}"/>
  </hyperlinks>
  <pageMargins left="0.7" right="0.7" top="0.75" bottom="0.75" header="0.3" footer="0.3"/>
  <headerFooter>
    <oddHeader>&amp;C&amp;"Calibri"&amp;12&amp;KFF0000 OFFICIAL&amp;1#_x000D_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58D6-57F6-4608-92A5-008B568ACC56}">
  <sheetPr>
    <tabColor theme="2" tint="-9.9978637043366805E-2"/>
  </sheetPr>
  <dimension ref="A1:F9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1517</v>
      </c>
      <c r="C1" s="180"/>
      <c r="D1" s="180"/>
      <c r="E1" s="180"/>
      <c r="F1" s="180"/>
    </row>
    <row r="2" spans="1:6" ht="30.75" thickTop="1" x14ac:dyDescent="0.25">
      <c r="A2" s="96" t="s">
        <v>112</v>
      </c>
      <c r="B2" s="97" t="s">
        <v>0</v>
      </c>
      <c r="C2" s="96" t="s">
        <v>1</v>
      </c>
      <c r="D2" s="96" t="s">
        <v>2</v>
      </c>
      <c r="E2" s="97" t="s">
        <v>3</v>
      </c>
      <c r="F2" s="98" t="s">
        <v>4</v>
      </c>
    </row>
    <row r="3" spans="1:6" x14ac:dyDescent="0.25">
      <c r="A3" s="115" t="s">
        <v>1572</v>
      </c>
      <c r="B3" s="4" t="s">
        <v>5</v>
      </c>
      <c r="C3" s="4" t="s">
        <v>1118</v>
      </c>
      <c r="D3" s="4" t="s">
        <v>18</v>
      </c>
      <c r="E3" s="5">
        <v>275</v>
      </c>
      <c r="F3" s="4" t="s">
        <v>1573</v>
      </c>
    </row>
    <row r="4" spans="1:6" x14ac:dyDescent="0.25">
      <c r="A4" s="11" t="s">
        <v>1572</v>
      </c>
      <c r="B4" s="11" t="s">
        <v>5</v>
      </c>
      <c r="C4" s="11" t="s">
        <v>1118</v>
      </c>
      <c r="D4" s="11" t="s">
        <v>42</v>
      </c>
      <c r="E4" s="86">
        <v>242</v>
      </c>
      <c r="F4" s="11" t="s">
        <v>1134</v>
      </c>
    </row>
    <row r="5" spans="1:6" x14ac:dyDescent="0.25">
      <c r="A5" s="115" t="s">
        <v>1572</v>
      </c>
      <c r="B5" s="4" t="s">
        <v>5</v>
      </c>
      <c r="C5" s="4" t="s">
        <v>1118</v>
      </c>
      <c r="D5" s="4" t="s">
        <v>42</v>
      </c>
      <c r="E5" s="5">
        <v>198</v>
      </c>
      <c r="F5" s="4" t="s">
        <v>1574</v>
      </c>
    </row>
    <row r="6" spans="1:6" x14ac:dyDescent="0.25">
      <c r="A6" s="11" t="s">
        <v>1572</v>
      </c>
      <c r="B6" s="11" t="s">
        <v>5</v>
      </c>
      <c r="C6" s="11" t="s">
        <v>1118</v>
      </c>
      <c r="D6" s="11" t="s">
        <v>9</v>
      </c>
      <c r="E6" s="86">
        <v>187</v>
      </c>
      <c r="F6" s="11" t="s">
        <v>1136</v>
      </c>
    </row>
    <row r="7" spans="1:6" x14ac:dyDescent="0.25">
      <c r="A7" s="115" t="s">
        <v>1572</v>
      </c>
      <c r="B7" s="4" t="s">
        <v>5</v>
      </c>
      <c r="C7" s="4" t="s">
        <v>1118</v>
      </c>
      <c r="D7" s="4" t="s">
        <v>10</v>
      </c>
      <c r="E7" s="5">
        <v>176</v>
      </c>
      <c r="F7" s="4" t="s">
        <v>1136</v>
      </c>
    </row>
    <row r="8" spans="1:6" x14ac:dyDescent="0.25">
      <c r="A8" s="11" t="s">
        <v>1572</v>
      </c>
      <c r="B8" s="11" t="s">
        <v>5</v>
      </c>
      <c r="C8" s="11" t="s">
        <v>1118</v>
      </c>
      <c r="D8" s="11" t="s">
        <v>34</v>
      </c>
      <c r="E8" s="86">
        <v>165</v>
      </c>
      <c r="F8" s="11" t="s">
        <v>1137</v>
      </c>
    </row>
    <row r="9" spans="1:6" ht="15.75" thickBot="1" x14ac:dyDescent="0.3">
      <c r="A9" s="116" t="s">
        <v>1572</v>
      </c>
      <c r="B9" s="63" t="s">
        <v>5</v>
      </c>
      <c r="C9" s="63" t="s">
        <v>1118</v>
      </c>
      <c r="D9" s="63" t="s">
        <v>13</v>
      </c>
      <c r="E9" s="64">
        <v>132</v>
      </c>
      <c r="F9" s="63" t="s">
        <v>1136</v>
      </c>
    </row>
    <row r="10" spans="1:6" ht="15.75" thickTop="1" x14ac:dyDescent="0.25">
      <c r="A10" s="101" t="s">
        <v>1575</v>
      </c>
      <c r="B10" s="101" t="s">
        <v>1220</v>
      </c>
      <c r="C10" s="101" t="s">
        <v>1576</v>
      </c>
      <c r="D10" s="101" t="s">
        <v>42</v>
      </c>
      <c r="E10" s="102">
        <v>240</v>
      </c>
      <c r="F10" s="101"/>
    </row>
    <row r="11" spans="1:6" x14ac:dyDescent="0.25">
      <c r="A11" s="115" t="s">
        <v>1575</v>
      </c>
      <c r="B11" s="4" t="s">
        <v>1220</v>
      </c>
      <c r="C11" s="4" t="s">
        <v>1576</v>
      </c>
      <c r="D11" s="4" t="s">
        <v>10</v>
      </c>
      <c r="E11" s="5">
        <v>190</v>
      </c>
      <c r="F11" s="4"/>
    </row>
    <row r="12" spans="1:6" ht="15.75" thickBot="1" x14ac:dyDescent="0.3">
      <c r="A12" s="12" t="s">
        <v>1575</v>
      </c>
      <c r="B12" s="12" t="s">
        <v>1220</v>
      </c>
      <c r="C12" s="12" t="s">
        <v>1576</v>
      </c>
      <c r="D12" s="12" t="s">
        <v>34</v>
      </c>
      <c r="E12" s="87">
        <v>160</v>
      </c>
      <c r="F12" s="12"/>
    </row>
    <row r="13" spans="1:6" ht="72" thickTop="1" x14ac:dyDescent="0.25">
      <c r="A13" s="118" t="s">
        <v>62</v>
      </c>
      <c r="B13" s="99" t="s">
        <v>5</v>
      </c>
      <c r="C13" s="99" t="s">
        <v>1577</v>
      </c>
      <c r="D13" s="99" t="s">
        <v>18</v>
      </c>
      <c r="E13" s="100">
        <v>471.90000000000003</v>
      </c>
      <c r="F13" s="99" t="s">
        <v>1586</v>
      </c>
    </row>
    <row r="14" spans="1:6" ht="71.25" x14ac:dyDescent="0.25">
      <c r="A14" s="11" t="s">
        <v>62</v>
      </c>
      <c r="B14" s="11" t="s">
        <v>5</v>
      </c>
      <c r="C14" s="11" t="s">
        <v>1577</v>
      </c>
      <c r="D14" s="11" t="s">
        <v>7</v>
      </c>
      <c r="E14" s="86">
        <v>403.70000000000005</v>
      </c>
      <c r="F14" s="11" t="s">
        <v>1587</v>
      </c>
    </row>
    <row r="15" spans="1:6" ht="71.25" x14ac:dyDescent="0.25">
      <c r="A15" s="115" t="s">
        <v>62</v>
      </c>
      <c r="B15" s="4" t="s">
        <v>5</v>
      </c>
      <c r="C15" s="4" t="s">
        <v>1577</v>
      </c>
      <c r="D15" s="4" t="s">
        <v>42</v>
      </c>
      <c r="E15" s="5">
        <v>339.90000000000003</v>
      </c>
      <c r="F15" s="4" t="s">
        <v>1588</v>
      </c>
    </row>
    <row r="16" spans="1:6" ht="71.25" x14ac:dyDescent="0.25">
      <c r="A16" s="11" t="s">
        <v>62</v>
      </c>
      <c r="B16" s="11" t="s">
        <v>5</v>
      </c>
      <c r="C16" s="11" t="s">
        <v>1577</v>
      </c>
      <c r="D16" s="11" t="s">
        <v>9</v>
      </c>
      <c r="E16" s="86">
        <v>304.70000000000005</v>
      </c>
      <c r="F16" s="11" t="s">
        <v>1589</v>
      </c>
    </row>
    <row r="17" spans="1:6" ht="71.25" x14ac:dyDescent="0.25">
      <c r="A17" s="115" t="s">
        <v>62</v>
      </c>
      <c r="B17" s="4" t="s">
        <v>5</v>
      </c>
      <c r="C17" s="4" t="s">
        <v>1577</v>
      </c>
      <c r="D17" s="4" t="s">
        <v>10</v>
      </c>
      <c r="E17" s="5">
        <v>261.8</v>
      </c>
      <c r="F17" s="4" t="s">
        <v>1590</v>
      </c>
    </row>
    <row r="18" spans="1:6" ht="28.5" x14ac:dyDescent="0.25">
      <c r="A18" s="11" t="s">
        <v>62</v>
      </c>
      <c r="B18" s="11" t="s">
        <v>5</v>
      </c>
      <c r="C18" s="11" t="s">
        <v>1578</v>
      </c>
      <c r="D18" s="11" t="s">
        <v>25</v>
      </c>
      <c r="E18" s="86">
        <v>227.70000000000002</v>
      </c>
      <c r="F18" s="11" t="s">
        <v>1591</v>
      </c>
    </row>
    <row r="19" spans="1:6" ht="28.5" x14ac:dyDescent="0.25">
      <c r="A19" s="115" t="s">
        <v>62</v>
      </c>
      <c r="B19" s="4" t="s">
        <v>5</v>
      </c>
      <c r="C19" s="4" t="s">
        <v>1579</v>
      </c>
      <c r="D19" s="4" t="s">
        <v>13</v>
      </c>
      <c r="E19" s="5">
        <v>126.50000000000001</v>
      </c>
      <c r="F19" s="4" t="s">
        <v>1592</v>
      </c>
    </row>
    <row r="20" spans="1:6" x14ac:dyDescent="0.25">
      <c r="A20" s="11" t="s">
        <v>62</v>
      </c>
      <c r="B20" s="11" t="s">
        <v>5</v>
      </c>
      <c r="C20" s="11" t="s">
        <v>1580</v>
      </c>
      <c r="D20" s="11" t="s">
        <v>43</v>
      </c>
      <c r="E20" s="86">
        <v>168.3</v>
      </c>
      <c r="F20" s="11" t="s">
        <v>1593</v>
      </c>
    </row>
    <row r="21" spans="1:6" x14ac:dyDescent="0.25">
      <c r="A21" s="115" t="s">
        <v>62</v>
      </c>
      <c r="B21" s="4" t="s">
        <v>5</v>
      </c>
      <c r="C21" s="4" t="s">
        <v>1581</v>
      </c>
      <c r="D21" s="4" t="s">
        <v>12</v>
      </c>
      <c r="E21" s="5">
        <v>168.3</v>
      </c>
      <c r="F21" s="4" t="s">
        <v>1593</v>
      </c>
    </row>
    <row r="22" spans="1:6" ht="71.25" x14ac:dyDescent="0.25">
      <c r="A22" s="11" t="s">
        <v>62</v>
      </c>
      <c r="B22" s="11" t="s">
        <v>707</v>
      </c>
      <c r="C22" s="11" t="s">
        <v>1577</v>
      </c>
      <c r="D22" s="11" t="s">
        <v>7</v>
      </c>
      <c r="E22" s="86">
        <v>403.70000000000005</v>
      </c>
      <c r="F22" s="11"/>
    </row>
    <row r="23" spans="1:6" ht="71.25" x14ac:dyDescent="0.25">
      <c r="A23" s="115" t="s">
        <v>62</v>
      </c>
      <c r="B23" s="4" t="s">
        <v>707</v>
      </c>
      <c r="C23" s="4" t="s">
        <v>1577</v>
      </c>
      <c r="D23" s="4" t="s">
        <v>42</v>
      </c>
      <c r="E23" s="5">
        <v>339.90000000000003</v>
      </c>
      <c r="F23" s="4"/>
    </row>
    <row r="24" spans="1:6" ht="71.25" x14ac:dyDescent="0.25">
      <c r="A24" s="11" t="s">
        <v>62</v>
      </c>
      <c r="B24" s="11" t="s">
        <v>707</v>
      </c>
      <c r="C24" s="11" t="s">
        <v>1577</v>
      </c>
      <c r="D24" s="11" t="s">
        <v>10</v>
      </c>
      <c r="E24" s="86">
        <v>261.8</v>
      </c>
      <c r="F24" s="11"/>
    </row>
    <row r="25" spans="1:6" ht="28.5" x14ac:dyDescent="0.25">
      <c r="A25" s="115" t="s">
        <v>62</v>
      </c>
      <c r="B25" s="4" t="s">
        <v>707</v>
      </c>
      <c r="C25" s="4" t="s">
        <v>1578</v>
      </c>
      <c r="D25" s="4" t="s">
        <v>25</v>
      </c>
      <c r="E25" s="5">
        <v>227.70000000000002</v>
      </c>
      <c r="F25" s="4"/>
    </row>
    <row r="26" spans="1:6" x14ac:dyDescent="0.25">
      <c r="A26" s="11" t="s">
        <v>62</v>
      </c>
      <c r="B26" s="11" t="s">
        <v>707</v>
      </c>
      <c r="C26" s="11" t="s">
        <v>1581</v>
      </c>
      <c r="D26" s="11" t="s">
        <v>12</v>
      </c>
      <c r="E26" s="86">
        <v>168.3</v>
      </c>
      <c r="F26" s="11"/>
    </row>
    <row r="27" spans="1:6" ht="71.25" x14ac:dyDescent="0.25">
      <c r="A27" s="115" t="s">
        <v>62</v>
      </c>
      <c r="B27" s="4" t="s">
        <v>5</v>
      </c>
      <c r="C27" s="4" t="s">
        <v>1582</v>
      </c>
      <c r="D27" s="4" t="s">
        <v>7</v>
      </c>
      <c r="E27" s="5">
        <v>403.70000000000005</v>
      </c>
      <c r="F27" s="4"/>
    </row>
    <row r="28" spans="1:6" ht="28.5" x14ac:dyDescent="0.25">
      <c r="A28" s="11" t="s">
        <v>62</v>
      </c>
      <c r="B28" s="11" t="s">
        <v>5</v>
      </c>
      <c r="C28" s="11" t="s">
        <v>1583</v>
      </c>
      <c r="D28" s="11" t="s">
        <v>7</v>
      </c>
      <c r="E28" s="86">
        <v>403.70000000000005</v>
      </c>
      <c r="F28" s="11"/>
    </row>
    <row r="29" spans="1:6" ht="57" x14ac:dyDescent="0.25">
      <c r="A29" s="115" t="s">
        <v>62</v>
      </c>
      <c r="B29" s="4" t="s">
        <v>5</v>
      </c>
      <c r="C29" s="4" t="s">
        <v>1584</v>
      </c>
      <c r="D29" s="4" t="s">
        <v>10</v>
      </c>
      <c r="E29" s="5">
        <v>261.8</v>
      </c>
      <c r="F29" s="4"/>
    </row>
    <row r="30" spans="1:6" ht="71.25" x14ac:dyDescent="0.25">
      <c r="A30" s="11" t="s">
        <v>62</v>
      </c>
      <c r="B30" s="11" t="s">
        <v>5</v>
      </c>
      <c r="C30" s="11" t="s">
        <v>1582</v>
      </c>
      <c r="D30" s="11" t="s">
        <v>42</v>
      </c>
      <c r="E30" s="86">
        <v>339.90000000000003</v>
      </c>
      <c r="F30" s="11"/>
    </row>
    <row r="31" spans="1:6" ht="71.25" x14ac:dyDescent="0.25">
      <c r="A31" s="115" t="s">
        <v>62</v>
      </c>
      <c r="B31" s="4" t="s">
        <v>5</v>
      </c>
      <c r="C31" s="4" t="s">
        <v>1582</v>
      </c>
      <c r="D31" s="4" t="s">
        <v>9</v>
      </c>
      <c r="E31" s="5">
        <v>304.70000000000005</v>
      </c>
      <c r="F31" s="4"/>
    </row>
    <row r="32" spans="1:6" ht="29.25" thickBot="1" x14ac:dyDescent="0.3">
      <c r="A32" s="12" t="s">
        <v>62</v>
      </c>
      <c r="B32" s="12" t="s">
        <v>707</v>
      </c>
      <c r="C32" s="12" t="s">
        <v>1585</v>
      </c>
      <c r="D32" s="12" t="s">
        <v>25</v>
      </c>
      <c r="E32" s="87">
        <v>227.70000000000002</v>
      </c>
      <c r="F32" s="12"/>
    </row>
    <row r="33" spans="1:6" ht="15.75" thickTop="1" x14ac:dyDescent="0.25">
      <c r="A33" s="118" t="s">
        <v>1594</v>
      </c>
      <c r="B33" s="99" t="s">
        <v>1595</v>
      </c>
      <c r="C33" s="99" t="s">
        <v>1596</v>
      </c>
      <c r="D33" s="99" t="s">
        <v>18</v>
      </c>
      <c r="E33" s="100">
        <v>145.19999999999999</v>
      </c>
      <c r="F33" s="99"/>
    </row>
    <row r="34" spans="1:6" x14ac:dyDescent="0.25">
      <c r="A34" s="11" t="s">
        <v>1594</v>
      </c>
      <c r="B34" s="11" t="s">
        <v>1595</v>
      </c>
      <c r="C34" s="11" t="s">
        <v>1596</v>
      </c>
      <c r="D34" s="11" t="s">
        <v>10</v>
      </c>
      <c r="E34" s="86">
        <v>145.19999999999999</v>
      </c>
      <c r="F34" s="11"/>
    </row>
    <row r="35" spans="1:6" x14ac:dyDescent="0.25">
      <c r="A35" s="115" t="s">
        <v>1594</v>
      </c>
      <c r="B35" s="4" t="s">
        <v>1595</v>
      </c>
      <c r="C35" s="4" t="s">
        <v>1596</v>
      </c>
      <c r="D35" s="4" t="s">
        <v>34</v>
      </c>
      <c r="E35" s="5">
        <v>145.19999999999999</v>
      </c>
      <c r="F35" s="4"/>
    </row>
    <row r="36" spans="1:6" x14ac:dyDescent="0.25">
      <c r="A36" s="11" t="s">
        <v>1594</v>
      </c>
      <c r="B36" s="11" t="s">
        <v>1597</v>
      </c>
      <c r="C36" s="11" t="s">
        <v>1598</v>
      </c>
      <c r="D36" s="11" t="s">
        <v>18</v>
      </c>
      <c r="E36" s="86">
        <v>77</v>
      </c>
      <c r="F36" s="11"/>
    </row>
    <row r="37" spans="1:6" x14ac:dyDescent="0.25">
      <c r="A37" s="115" t="s">
        <v>1594</v>
      </c>
      <c r="B37" s="4" t="s">
        <v>1597</v>
      </c>
      <c r="C37" s="4" t="s">
        <v>1598</v>
      </c>
      <c r="D37" s="4" t="s">
        <v>10</v>
      </c>
      <c r="E37" s="5">
        <v>77</v>
      </c>
      <c r="F37" s="4"/>
    </row>
    <row r="38" spans="1:6" ht="15.75" thickBot="1" x14ac:dyDescent="0.3">
      <c r="A38" s="12" t="s">
        <v>1594</v>
      </c>
      <c r="B38" s="12" t="s">
        <v>1597</v>
      </c>
      <c r="C38" s="12" t="s">
        <v>1598</v>
      </c>
      <c r="D38" s="12" t="s">
        <v>34</v>
      </c>
      <c r="E38" s="87">
        <v>77</v>
      </c>
      <c r="F38" s="12"/>
    </row>
    <row r="39" spans="1:6" ht="15.75" thickTop="1" x14ac:dyDescent="0.25">
      <c r="A39" s="118" t="s">
        <v>1599</v>
      </c>
      <c r="B39" s="99" t="s">
        <v>1600</v>
      </c>
      <c r="C39" s="99" t="s">
        <v>1601</v>
      </c>
      <c r="D39" s="99" t="s">
        <v>18</v>
      </c>
      <c r="E39" s="100">
        <v>385</v>
      </c>
      <c r="F39" s="99"/>
    </row>
    <row r="40" spans="1:6" x14ac:dyDescent="0.25">
      <c r="A40" s="11" t="s">
        <v>1599</v>
      </c>
      <c r="B40" s="11" t="s">
        <v>1600</v>
      </c>
      <c r="C40" s="11" t="s">
        <v>1601</v>
      </c>
      <c r="D40" s="11" t="s">
        <v>7</v>
      </c>
      <c r="E40" s="86">
        <v>220</v>
      </c>
      <c r="F40" s="11"/>
    </row>
    <row r="41" spans="1:6" x14ac:dyDescent="0.25">
      <c r="A41" s="115" t="s">
        <v>1599</v>
      </c>
      <c r="B41" s="4" t="s">
        <v>1600</v>
      </c>
      <c r="C41" s="4" t="s">
        <v>1601</v>
      </c>
      <c r="D41" s="4" t="s">
        <v>10</v>
      </c>
      <c r="E41" s="5">
        <v>198</v>
      </c>
      <c r="F41" s="4"/>
    </row>
    <row r="42" spans="1:6" x14ac:dyDescent="0.25">
      <c r="A42" s="11" t="s">
        <v>1599</v>
      </c>
      <c r="B42" s="11" t="s">
        <v>1600</v>
      </c>
      <c r="C42" s="11" t="s">
        <v>1601</v>
      </c>
      <c r="D42" s="11" t="s">
        <v>25</v>
      </c>
      <c r="E42" s="86">
        <v>176</v>
      </c>
      <c r="F42" s="11"/>
    </row>
    <row r="43" spans="1:6" ht="15.75" thickBot="1" x14ac:dyDescent="0.3">
      <c r="A43" s="116" t="s">
        <v>1599</v>
      </c>
      <c r="B43" s="63" t="s">
        <v>1600</v>
      </c>
      <c r="C43" s="63" t="s">
        <v>1601</v>
      </c>
      <c r="D43" s="63" t="s">
        <v>43</v>
      </c>
      <c r="E43" s="64">
        <v>104.5</v>
      </c>
      <c r="F43" s="63"/>
    </row>
    <row r="44" spans="1:6" ht="29.25" thickTop="1" x14ac:dyDescent="0.25">
      <c r="A44" s="101" t="s">
        <v>1602</v>
      </c>
      <c r="B44" s="101" t="s">
        <v>5</v>
      </c>
      <c r="C44" s="101" t="s">
        <v>1603</v>
      </c>
      <c r="D44" s="101" t="s">
        <v>43</v>
      </c>
      <c r="E44" s="102">
        <v>88</v>
      </c>
      <c r="F44" s="101" t="s">
        <v>1611</v>
      </c>
    </row>
    <row r="45" spans="1:6" ht="28.5" x14ac:dyDescent="0.25">
      <c r="A45" s="115" t="s">
        <v>1602</v>
      </c>
      <c r="B45" s="4"/>
      <c r="C45" s="4" t="s">
        <v>1603</v>
      </c>
      <c r="D45" s="4" t="s">
        <v>13</v>
      </c>
      <c r="E45" s="5">
        <v>144</v>
      </c>
      <c r="F45" s="4" t="s">
        <v>1612</v>
      </c>
    </row>
    <row r="46" spans="1:6" ht="28.5" x14ac:dyDescent="0.25">
      <c r="A46" s="11" t="s">
        <v>1602</v>
      </c>
      <c r="B46" s="11"/>
      <c r="C46" s="11" t="s">
        <v>1603</v>
      </c>
      <c r="D46" s="11" t="s">
        <v>10</v>
      </c>
      <c r="E46" s="86">
        <v>177</v>
      </c>
      <c r="F46" s="11" t="s">
        <v>1613</v>
      </c>
    </row>
    <row r="47" spans="1:6" ht="28.5" x14ac:dyDescent="0.25">
      <c r="A47" s="115" t="s">
        <v>1602</v>
      </c>
      <c r="B47" s="4"/>
      <c r="C47" s="4" t="s">
        <v>1603</v>
      </c>
      <c r="D47" s="4" t="s">
        <v>42</v>
      </c>
      <c r="E47" s="5">
        <v>220</v>
      </c>
      <c r="F47" s="4" t="s">
        <v>1614</v>
      </c>
    </row>
    <row r="48" spans="1:6" x14ac:dyDescent="0.25">
      <c r="A48" s="11" t="s">
        <v>1602</v>
      </c>
      <c r="B48" s="11"/>
      <c r="C48" s="11" t="s">
        <v>1604</v>
      </c>
      <c r="D48" s="11" t="s">
        <v>43</v>
      </c>
      <c r="E48" s="86">
        <v>88</v>
      </c>
      <c r="F48" s="11" t="s">
        <v>1611</v>
      </c>
    </row>
    <row r="49" spans="1:6" ht="28.5" x14ac:dyDescent="0.25">
      <c r="A49" s="115" t="s">
        <v>1602</v>
      </c>
      <c r="B49" s="4"/>
      <c r="C49" s="4" t="s">
        <v>1605</v>
      </c>
      <c r="D49" s="4" t="s">
        <v>10</v>
      </c>
      <c r="E49" s="5">
        <v>144</v>
      </c>
      <c r="F49" s="4" t="s">
        <v>1612</v>
      </c>
    </row>
    <row r="50" spans="1:6" x14ac:dyDescent="0.25">
      <c r="A50" s="11" t="s">
        <v>1602</v>
      </c>
      <c r="B50" s="11"/>
      <c r="C50" s="11" t="s">
        <v>1606</v>
      </c>
      <c r="D50" s="11" t="s">
        <v>10</v>
      </c>
      <c r="E50" s="86">
        <v>177</v>
      </c>
      <c r="F50" s="11" t="s">
        <v>1613</v>
      </c>
    </row>
    <row r="51" spans="1:6" x14ac:dyDescent="0.25">
      <c r="A51" s="115" t="s">
        <v>1602</v>
      </c>
      <c r="B51" s="4"/>
      <c r="C51" s="4" t="s">
        <v>1607</v>
      </c>
      <c r="D51" s="4" t="s">
        <v>42</v>
      </c>
      <c r="E51" s="5">
        <v>220</v>
      </c>
      <c r="F51" s="4" t="s">
        <v>1614</v>
      </c>
    </row>
    <row r="52" spans="1:6" ht="28.5" x14ac:dyDescent="0.25">
      <c r="A52" s="11" t="s">
        <v>1602</v>
      </c>
      <c r="B52" s="11"/>
      <c r="C52" s="11" t="s">
        <v>1608</v>
      </c>
      <c r="D52" s="11" t="s">
        <v>10</v>
      </c>
      <c r="E52" s="86">
        <v>177</v>
      </c>
      <c r="F52" s="11" t="s">
        <v>1613</v>
      </c>
    </row>
    <row r="53" spans="1:6" ht="28.5" x14ac:dyDescent="0.25">
      <c r="A53" s="115" t="s">
        <v>1602</v>
      </c>
      <c r="B53" s="4"/>
      <c r="C53" s="4" t="s">
        <v>1608</v>
      </c>
      <c r="D53" s="4" t="s">
        <v>42</v>
      </c>
      <c r="E53" s="5">
        <v>220</v>
      </c>
      <c r="F53" s="4" t="s">
        <v>1614</v>
      </c>
    </row>
    <row r="54" spans="1:6" ht="42.75" x14ac:dyDescent="0.25">
      <c r="A54" s="11" t="s">
        <v>1602</v>
      </c>
      <c r="B54" s="11"/>
      <c r="C54" s="11" t="s">
        <v>1609</v>
      </c>
      <c r="D54" s="11" t="s">
        <v>10</v>
      </c>
      <c r="E54" s="86">
        <v>177</v>
      </c>
      <c r="F54" s="11" t="s">
        <v>1613</v>
      </c>
    </row>
    <row r="55" spans="1:6" ht="42.75" x14ac:dyDescent="0.25">
      <c r="A55" s="115" t="s">
        <v>1602</v>
      </c>
      <c r="B55" s="4"/>
      <c r="C55" s="4" t="s">
        <v>1609</v>
      </c>
      <c r="D55" s="4" t="s">
        <v>42</v>
      </c>
      <c r="E55" s="5">
        <v>220</v>
      </c>
      <c r="F55" s="4" t="s">
        <v>1614</v>
      </c>
    </row>
    <row r="56" spans="1:6" ht="29.25" thickBot="1" x14ac:dyDescent="0.3">
      <c r="A56" s="12" t="s">
        <v>1602</v>
      </c>
      <c r="B56" s="12"/>
      <c r="C56" s="12" t="s">
        <v>1610</v>
      </c>
      <c r="D56" s="12" t="s">
        <v>13</v>
      </c>
      <c r="E56" s="87">
        <v>88</v>
      </c>
      <c r="F56" s="12" t="s">
        <v>1615</v>
      </c>
    </row>
    <row r="57" spans="1:6" ht="29.25" thickTop="1" x14ac:dyDescent="0.25">
      <c r="A57" s="118" t="s">
        <v>1618</v>
      </c>
      <c r="B57" s="99" t="s">
        <v>5</v>
      </c>
      <c r="C57" s="99" t="s">
        <v>1616</v>
      </c>
      <c r="D57" s="99" t="s">
        <v>42</v>
      </c>
      <c r="E57" s="100">
        <v>250</v>
      </c>
      <c r="F57" s="99"/>
    </row>
    <row r="58" spans="1:6" ht="29.25" thickBot="1" x14ac:dyDescent="0.3">
      <c r="A58" s="12" t="s">
        <v>1618</v>
      </c>
      <c r="B58" s="12" t="s">
        <v>707</v>
      </c>
      <c r="C58" s="12" t="s">
        <v>1616</v>
      </c>
      <c r="D58" s="12" t="s">
        <v>42</v>
      </c>
      <c r="E58" s="87">
        <v>250</v>
      </c>
      <c r="F58" s="12" t="s">
        <v>1617</v>
      </c>
    </row>
    <row r="59" spans="1:6" ht="100.5" thickTop="1" x14ac:dyDescent="0.25">
      <c r="A59" s="118" t="s">
        <v>1144</v>
      </c>
      <c r="B59" s="99" t="s">
        <v>199</v>
      </c>
      <c r="C59" s="99" t="s">
        <v>1619</v>
      </c>
      <c r="D59" s="99" t="s">
        <v>18</v>
      </c>
      <c r="E59" s="100">
        <v>330</v>
      </c>
      <c r="F59" s="99"/>
    </row>
    <row r="60" spans="1:6" ht="99.75" x14ac:dyDescent="0.25">
      <c r="A60" s="11" t="s">
        <v>1144</v>
      </c>
      <c r="B60" s="11" t="s">
        <v>199</v>
      </c>
      <c r="C60" s="11" t="s">
        <v>1619</v>
      </c>
      <c r="D60" s="11" t="s">
        <v>7</v>
      </c>
      <c r="E60" s="86">
        <v>275</v>
      </c>
      <c r="F60" s="11" t="s">
        <v>1146</v>
      </c>
    </row>
    <row r="61" spans="1:6" ht="99.75" x14ac:dyDescent="0.25">
      <c r="A61" s="115" t="s">
        <v>1144</v>
      </c>
      <c r="B61" s="4" t="s">
        <v>199</v>
      </c>
      <c r="C61" s="4" t="s">
        <v>1619</v>
      </c>
      <c r="D61" s="4" t="s">
        <v>42</v>
      </c>
      <c r="E61" s="5">
        <v>258.5</v>
      </c>
      <c r="F61" s="4"/>
    </row>
    <row r="62" spans="1:6" ht="99.75" x14ac:dyDescent="0.25">
      <c r="A62" s="11" t="s">
        <v>1144</v>
      </c>
      <c r="B62" s="11" t="s">
        <v>199</v>
      </c>
      <c r="C62" s="11" t="s">
        <v>1619</v>
      </c>
      <c r="D62" s="11" t="s">
        <v>34</v>
      </c>
      <c r="E62" s="86">
        <v>220</v>
      </c>
      <c r="F62" s="11" t="s">
        <v>1147</v>
      </c>
    </row>
    <row r="63" spans="1:6" ht="99.75" x14ac:dyDescent="0.25">
      <c r="A63" s="115" t="s">
        <v>1144</v>
      </c>
      <c r="B63" s="4" t="s">
        <v>199</v>
      </c>
      <c r="C63" s="4" t="s">
        <v>1619</v>
      </c>
      <c r="D63" s="4" t="s">
        <v>10</v>
      </c>
      <c r="E63" s="5">
        <v>220</v>
      </c>
      <c r="F63" s="4"/>
    </row>
    <row r="64" spans="1:6" ht="99.75" x14ac:dyDescent="0.25">
      <c r="A64" s="11" t="s">
        <v>1144</v>
      </c>
      <c r="B64" s="11" t="s">
        <v>199</v>
      </c>
      <c r="C64" s="11" t="s">
        <v>1619</v>
      </c>
      <c r="D64" s="11" t="s">
        <v>43</v>
      </c>
      <c r="E64" s="86">
        <v>209</v>
      </c>
      <c r="F64" s="11" t="s">
        <v>1148</v>
      </c>
    </row>
    <row r="65" spans="1:6" ht="99.75" x14ac:dyDescent="0.25">
      <c r="A65" s="115" t="s">
        <v>1144</v>
      </c>
      <c r="B65" s="4" t="s">
        <v>199</v>
      </c>
      <c r="C65" s="4" t="s">
        <v>1619</v>
      </c>
      <c r="D65" s="4" t="s">
        <v>25</v>
      </c>
      <c r="E65" s="5">
        <v>181.5</v>
      </c>
      <c r="F65" s="4"/>
    </row>
    <row r="66" spans="1:6" ht="99.75" x14ac:dyDescent="0.25">
      <c r="A66" s="11" t="s">
        <v>1144</v>
      </c>
      <c r="B66" s="11" t="s">
        <v>199</v>
      </c>
      <c r="C66" s="11" t="s">
        <v>1619</v>
      </c>
      <c r="D66" s="11" t="s">
        <v>12</v>
      </c>
      <c r="E66" s="86">
        <v>159.5</v>
      </c>
      <c r="F66" s="11"/>
    </row>
    <row r="67" spans="1:6" ht="100.5" thickBot="1" x14ac:dyDescent="0.3">
      <c r="A67" s="116" t="s">
        <v>1144</v>
      </c>
      <c r="B67" s="63" t="s">
        <v>199</v>
      </c>
      <c r="C67" s="63" t="s">
        <v>1619</v>
      </c>
      <c r="D67" s="63" t="s">
        <v>13</v>
      </c>
      <c r="E67" s="64">
        <v>148.5</v>
      </c>
      <c r="F67" s="63" t="s">
        <v>1149</v>
      </c>
    </row>
    <row r="68" spans="1:6" ht="29.25" thickTop="1" x14ac:dyDescent="0.25">
      <c r="A68" s="101" t="s">
        <v>1620</v>
      </c>
      <c r="B68" s="101" t="s">
        <v>5</v>
      </c>
      <c r="C68" s="101" t="s">
        <v>1621</v>
      </c>
      <c r="D68" s="101" t="s">
        <v>21</v>
      </c>
      <c r="E68" s="102">
        <v>250</v>
      </c>
      <c r="F68" s="101" t="s">
        <v>1622</v>
      </c>
    </row>
    <row r="69" spans="1:6" x14ac:dyDescent="0.25">
      <c r="A69" s="115" t="s">
        <v>1620</v>
      </c>
      <c r="B69" s="4" t="s">
        <v>5</v>
      </c>
      <c r="C69" s="4" t="s">
        <v>1621</v>
      </c>
      <c r="D69" s="4" t="s">
        <v>42</v>
      </c>
      <c r="E69" s="5">
        <v>200</v>
      </c>
      <c r="F69" s="4" t="s">
        <v>1623</v>
      </c>
    </row>
    <row r="70" spans="1:6" x14ac:dyDescent="0.25">
      <c r="A70" s="11" t="s">
        <v>1620</v>
      </c>
      <c r="B70" s="11" t="s">
        <v>5</v>
      </c>
      <c r="C70" s="11" t="s">
        <v>1221</v>
      </c>
      <c r="D70" s="11" t="s">
        <v>9</v>
      </c>
      <c r="E70" s="86">
        <v>160</v>
      </c>
      <c r="F70" s="11" t="s">
        <v>1624</v>
      </c>
    </row>
    <row r="71" spans="1:6" x14ac:dyDescent="0.25">
      <c r="A71" s="115" t="s">
        <v>1620</v>
      </c>
      <c r="B71" s="4" t="s">
        <v>5</v>
      </c>
      <c r="C71" s="4" t="s">
        <v>1621</v>
      </c>
      <c r="D71" s="4" t="s">
        <v>10</v>
      </c>
      <c r="E71" s="5">
        <v>130</v>
      </c>
      <c r="F71" s="4" t="s">
        <v>1625</v>
      </c>
    </row>
    <row r="72" spans="1:6" x14ac:dyDescent="0.25">
      <c r="A72" s="11" t="s">
        <v>1620</v>
      </c>
      <c r="B72" s="11" t="s">
        <v>5</v>
      </c>
      <c r="C72" s="11" t="s">
        <v>1621</v>
      </c>
      <c r="D72" s="11" t="s">
        <v>10</v>
      </c>
      <c r="E72" s="86">
        <v>130</v>
      </c>
      <c r="F72" s="11" t="s">
        <v>1625</v>
      </c>
    </row>
    <row r="73" spans="1:6" x14ac:dyDescent="0.25">
      <c r="A73" s="115" t="s">
        <v>1620</v>
      </c>
      <c r="B73" s="4" t="s">
        <v>5</v>
      </c>
      <c r="C73" s="4" t="s">
        <v>1621</v>
      </c>
      <c r="D73" s="4" t="s">
        <v>10</v>
      </c>
      <c r="E73" s="5">
        <v>130</v>
      </c>
      <c r="F73" s="4" t="s">
        <v>1623</v>
      </c>
    </row>
    <row r="74" spans="1:6" x14ac:dyDescent="0.25">
      <c r="A74" s="11" t="s">
        <v>1620</v>
      </c>
      <c r="B74" s="11" t="s">
        <v>5</v>
      </c>
      <c r="C74" s="11" t="s">
        <v>1621</v>
      </c>
      <c r="D74" s="11" t="s">
        <v>34</v>
      </c>
      <c r="E74" s="86">
        <v>110</v>
      </c>
      <c r="F74" s="11" t="s">
        <v>1623</v>
      </c>
    </row>
    <row r="75" spans="1:6" ht="15.75" thickBot="1" x14ac:dyDescent="0.3">
      <c r="A75" s="116" t="s">
        <v>1620</v>
      </c>
      <c r="B75" s="63" t="s">
        <v>5</v>
      </c>
      <c r="C75" s="63" t="s">
        <v>1221</v>
      </c>
      <c r="D75" s="63" t="s">
        <v>25</v>
      </c>
      <c r="E75" s="64">
        <v>110</v>
      </c>
      <c r="F75" s="63" t="s">
        <v>1624</v>
      </c>
    </row>
    <row r="76" spans="1:6" ht="15.75" thickTop="1" x14ac:dyDescent="0.25">
      <c r="A76" s="101" t="s">
        <v>1626</v>
      </c>
      <c r="B76" s="101" t="s">
        <v>5</v>
      </c>
      <c r="C76" s="101"/>
      <c r="D76" s="101" t="s">
        <v>42</v>
      </c>
      <c r="E76" s="102">
        <v>175</v>
      </c>
      <c r="F76" s="101"/>
    </row>
    <row r="77" spans="1:6" x14ac:dyDescent="0.25">
      <c r="A77" s="115" t="s">
        <v>1626</v>
      </c>
      <c r="B77" s="4" t="s">
        <v>5</v>
      </c>
      <c r="C77" s="4"/>
      <c r="D77" s="4" t="s">
        <v>34</v>
      </c>
      <c r="E77" s="5">
        <v>175</v>
      </c>
      <c r="F77" s="4"/>
    </row>
    <row r="78" spans="1:6" x14ac:dyDescent="0.25">
      <c r="A78" s="11" t="s">
        <v>1626</v>
      </c>
      <c r="B78" s="11" t="s">
        <v>707</v>
      </c>
      <c r="C78" s="11"/>
      <c r="D78" s="11" t="s">
        <v>42</v>
      </c>
      <c r="E78" s="86">
        <v>200</v>
      </c>
      <c r="F78" s="11"/>
    </row>
    <row r="79" spans="1:6" ht="15.75" thickBot="1" x14ac:dyDescent="0.3">
      <c r="A79" s="116" t="s">
        <v>1626</v>
      </c>
      <c r="B79" s="63" t="s">
        <v>707</v>
      </c>
      <c r="C79" s="63"/>
      <c r="D79" s="63" t="s">
        <v>34</v>
      </c>
      <c r="E79" s="64">
        <v>200</v>
      </c>
      <c r="F79" s="63"/>
    </row>
    <row r="80" spans="1:6" ht="29.25" thickTop="1" x14ac:dyDescent="0.25">
      <c r="A80" s="11" t="s">
        <v>1161</v>
      </c>
      <c r="B80" s="11" t="s">
        <v>5</v>
      </c>
      <c r="C80" s="11" t="s">
        <v>140</v>
      </c>
      <c r="D80" s="11" t="s">
        <v>42</v>
      </c>
      <c r="E80" s="86">
        <v>368.5</v>
      </c>
      <c r="F80" s="11" t="s">
        <v>1164</v>
      </c>
    </row>
    <row r="81" spans="1:6" ht="28.5" x14ac:dyDescent="0.25">
      <c r="A81" s="115" t="s">
        <v>1161</v>
      </c>
      <c r="B81" s="4" t="s">
        <v>5</v>
      </c>
      <c r="C81" s="4" t="s">
        <v>140</v>
      </c>
      <c r="D81" s="4" t="s">
        <v>9</v>
      </c>
      <c r="E81" s="5">
        <v>280.5</v>
      </c>
      <c r="F81" s="4" t="s">
        <v>1165</v>
      </c>
    </row>
    <row r="82" spans="1:6" ht="28.5" x14ac:dyDescent="0.25">
      <c r="A82" s="11" t="s">
        <v>1161</v>
      </c>
      <c r="B82" s="11" t="s">
        <v>5</v>
      </c>
      <c r="C82" s="11" t="s">
        <v>140</v>
      </c>
      <c r="D82" s="11" t="s">
        <v>10</v>
      </c>
      <c r="E82" s="86">
        <v>236.5</v>
      </c>
      <c r="F82" s="11" t="s">
        <v>1166</v>
      </c>
    </row>
    <row r="83" spans="1:6" ht="28.5" x14ac:dyDescent="0.25">
      <c r="A83" s="115" t="s">
        <v>1161</v>
      </c>
      <c r="B83" s="4" t="s">
        <v>5</v>
      </c>
      <c r="C83" s="4" t="s">
        <v>140</v>
      </c>
      <c r="D83" s="4" t="s">
        <v>10</v>
      </c>
      <c r="E83" s="5">
        <v>203.5</v>
      </c>
      <c r="F83" s="4" t="s">
        <v>1167</v>
      </c>
    </row>
    <row r="84" spans="1:6" ht="28.5" x14ac:dyDescent="0.25">
      <c r="A84" s="11" t="s">
        <v>1161</v>
      </c>
      <c r="B84" s="11" t="s">
        <v>5</v>
      </c>
      <c r="C84" s="11" t="s">
        <v>140</v>
      </c>
      <c r="D84" s="11" t="s">
        <v>13</v>
      </c>
      <c r="E84" s="86">
        <v>176</v>
      </c>
      <c r="F84" s="11" t="s">
        <v>1168</v>
      </c>
    </row>
    <row r="85" spans="1:6" ht="28.5" x14ac:dyDescent="0.25">
      <c r="A85" s="115" t="s">
        <v>1161</v>
      </c>
      <c r="B85" s="4" t="s">
        <v>5</v>
      </c>
      <c r="C85" s="4" t="s">
        <v>140</v>
      </c>
      <c r="D85" s="4" t="s">
        <v>13</v>
      </c>
      <c r="E85" s="5">
        <v>159.5</v>
      </c>
      <c r="F85" s="4" t="s">
        <v>1169</v>
      </c>
    </row>
    <row r="86" spans="1:6" ht="29.25" thickBot="1" x14ac:dyDescent="0.3">
      <c r="A86" s="12" t="s">
        <v>1161</v>
      </c>
      <c r="B86" s="12" t="s">
        <v>5</v>
      </c>
      <c r="C86" s="12" t="s">
        <v>140</v>
      </c>
      <c r="D86" s="12" t="s">
        <v>12</v>
      </c>
      <c r="E86" s="87">
        <v>143</v>
      </c>
      <c r="F86" s="12" t="s">
        <v>1170</v>
      </c>
    </row>
    <row r="87" spans="1:6" ht="15.75" thickTop="1" x14ac:dyDescent="0.25">
      <c r="A87" s="118" t="s">
        <v>1627</v>
      </c>
      <c r="B87" s="99" t="s">
        <v>5</v>
      </c>
      <c r="C87" s="99" t="s">
        <v>1601</v>
      </c>
      <c r="D87" s="99" t="s">
        <v>18</v>
      </c>
      <c r="E87" s="100">
        <v>495</v>
      </c>
      <c r="F87" s="99" t="s">
        <v>19</v>
      </c>
    </row>
    <row r="88" spans="1:6" x14ac:dyDescent="0.25">
      <c r="A88" s="11" t="s">
        <v>1627</v>
      </c>
      <c r="B88" s="11" t="s">
        <v>5</v>
      </c>
      <c r="C88" s="11" t="s">
        <v>1601</v>
      </c>
      <c r="D88" s="11" t="s">
        <v>7</v>
      </c>
      <c r="E88" s="86">
        <v>410</v>
      </c>
      <c r="F88" s="11" t="s">
        <v>20</v>
      </c>
    </row>
    <row r="89" spans="1:6" ht="42.75" x14ac:dyDescent="0.25">
      <c r="A89" s="115" t="s">
        <v>1627</v>
      </c>
      <c r="B89" s="4" t="s">
        <v>5</v>
      </c>
      <c r="C89" s="4" t="s">
        <v>1601</v>
      </c>
      <c r="D89" s="4" t="s">
        <v>21</v>
      </c>
      <c r="E89" s="5">
        <v>310</v>
      </c>
      <c r="F89" s="4" t="s">
        <v>22</v>
      </c>
    </row>
    <row r="90" spans="1:6" x14ac:dyDescent="0.25">
      <c r="A90" s="11" t="s">
        <v>1627</v>
      </c>
      <c r="B90" s="11" t="s">
        <v>5</v>
      </c>
      <c r="C90" s="11" t="s">
        <v>1601</v>
      </c>
      <c r="D90" s="11" t="s">
        <v>9</v>
      </c>
      <c r="E90" s="86">
        <v>270</v>
      </c>
      <c r="F90" s="11" t="s">
        <v>23</v>
      </c>
    </row>
    <row r="91" spans="1:6" x14ac:dyDescent="0.25">
      <c r="A91" s="115" t="s">
        <v>1627</v>
      </c>
      <c r="B91" s="4" t="s">
        <v>5</v>
      </c>
      <c r="C91" s="4" t="s">
        <v>1601</v>
      </c>
      <c r="D91" s="4" t="s">
        <v>10</v>
      </c>
      <c r="E91" s="5">
        <v>230</v>
      </c>
      <c r="F91" s="4" t="s">
        <v>24</v>
      </c>
    </row>
    <row r="92" spans="1:6" x14ac:dyDescent="0.25">
      <c r="A92" s="11" t="s">
        <v>1627</v>
      </c>
      <c r="B92" s="11" t="s">
        <v>5</v>
      </c>
      <c r="C92" s="11" t="s">
        <v>1601</v>
      </c>
      <c r="D92" s="11" t="s">
        <v>25</v>
      </c>
      <c r="E92" s="86">
        <v>200</v>
      </c>
      <c r="F92" s="11" t="s">
        <v>26</v>
      </c>
    </row>
    <row r="93" spans="1:6" ht="15.75" thickBot="1" x14ac:dyDescent="0.3">
      <c r="A93" s="116" t="s">
        <v>1627</v>
      </c>
      <c r="B93" s="63" t="s">
        <v>5</v>
      </c>
      <c r="C93" s="63" t="s">
        <v>1601</v>
      </c>
      <c r="D93" s="63" t="s">
        <v>12</v>
      </c>
      <c r="E93" s="64">
        <v>150</v>
      </c>
      <c r="F93" s="63" t="s">
        <v>27</v>
      </c>
    </row>
    <row r="94" spans="1:6" ht="15.75" thickTop="1" x14ac:dyDescent="0.25"/>
  </sheetData>
  <autoFilter ref="A2:F2" xr:uid="{A9CA58D6-57F6-4608-92A5-008B568ACC56}">
    <sortState xmlns:xlrd2="http://schemas.microsoft.com/office/spreadsheetml/2017/richdata2" ref="A3:F93">
      <sortCondition ref="A2"/>
    </sortState>
  </autoFilter>
  <mergeCells count="1">
    <mergeCell ref="B1:F1"/>
  </mergeCells>
  <dataValidations count="1">
    <dataValidation type="list" allowBlank="1" showInputMessage="1" showErrorMessage="1" prompt="Please select from the dropdown list." sqref="D3:D93" xr:uid="{3CDDA4E2-79BB-4AA2-AFAF-7D42139902C6}">
      <formula1>"Partner, Director, Senior Manager, Associate Director, Principal, Associate, Senior, Scientist, Specialist, Technician, Draftsperson, Graduate"</formula1>
    </dataValidation>
  </dataValidations>
  <hyperlinks>
    <hyperlink ref="A1" location="Summary!A1" display="Link to SUMMARY Worksheet" xr:uid="{16E361CE-D968-499E-BF31-E03C306BE06D}"/>
  </hyperlinks>
  <pageMargins left="0.7" right="0.7" top="0.75" bottom="0.75" header="0.3" footer="0.3"/>
  <headerFooter>
    <oddHeader>&amp;C&amp;"Calibri"&amp;12&amp;KFF0000 OFFICIAL&amp;1#_x000D_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1C59-BC50-4BFD-ACA5-71B9FDE3312E}">
  <sheetPr>
    <tabColor theme="9" tint="-0.249977111117893"/>
  </sheetPr>
  <dimension ref="A1:M16"/>
  <sheetViews>
    <sheetView showGridLines="0" workbookViewId="0">
      <selection activeCell="A2" sqref="A2"/>
    </sheetView>
  </sheetViews>
  <sheetFormatPr defaultRowHeight="15" x14ac:dyDescent="0.25"/>
  <cols>
    <col min="1" max="1" width="27.28515625" bestFit="1" customWidth="1"/>
    <col min="2" max="13" width="15.140625" customWidth="1"/>
    <col min="14" max="14" width="11.28515625" bestFit="1" customWidth="1"/>
  </cols>
  <sheetData>
    <row r="1" spans="1:13" ht="25.5" x14ac:dyDescent="0.5">
      <c r="A1" s="39" t="s">
        <v>195</v>
      </c>
      <c r="B1" s="178" t="s">
        <v>1648</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
      <c r="A3" s="42" t="s">
        <v>1106</v>
      </c>
      <c r="B3" s="43" t="s">
        <v>9</v>
      </c>
      <c r="C3" s="43" t="s">
        <v>21</v>
      </c>
      <c r="D3" s="43" t="s">
        <v>18</v>
      </c>
      <c r="E3" s="43" t="s">
        <v>43</v>
      </c>
      <c r="F3" s="43" t="s">
        <v>12</v>
      </c>
      <c r="G3" s="43" t="s">
        <v>40</v>
      </c>
      <c r="H3" s="43" t="s">
        <v>42</v>
      </c>
      <c r="I3" s="43" t="s">
        <v>25</v>
      </c>
      <c r="J3" s="43" t="s">
        <v>10</v>
      </c>
      <c r="K3" s="43" t="s">
        <v>7</v>
      </c>
      <c r="L3" s="42" t="s">
        <v>34</v>
      </c>
      <c r="M3" s="42" t="s">
        <v>13</v>
      </c>
    </row>
    <row r="4" spans="1:13" ht="16.5" x14ac:dyDescent="0.3">
      <c r="A4" s="70" t="s">
        <v>839</v>
      </c>
      <c r="B4" s="90"/>
      <c r="C4" s="91">
        <v>375.5</v>
      </c>
      <c r="D4" s="91">
        <v>370.97500000000002</v>
      </c>
      <c r="E4" s="91">
        <v>161.97499999999999</v>
      </c>
      <c r="F4" s="91"/>
      <c r="G4" s="91"/>
      <c r="H4" s="91">
        <v>294.5</v>
      </c>
      <c r="I4" s="91"/>
      <c r="J4" s="91">
        <v>242.55</v>
      </c>
      <c r="K4" s="91"/>
      <c r="L4" s="91">
        <v>256.02499999999998</v>
      </c>
      <c r="M4" s="91">
        <v>203.77500000000001</v>
      </c>
    </row>
    <row r="5" spans="1:13" ht="16.5" x14ac:dyDescent="0.3">
      <c r="A5" s="84" t="s">
        <v>44</v>
      </c>
      <c r="B5" s="92">
        <v>340</v>
      </c>
      <c r="C5" s="93">
        <v>375</v>
      </c>
      <c r="D5" s="93">
        <v>420</v>
      </c>
      <c r="E5" s="93">
        <v>200</v>
      </c>
      <c r="F5" s="93">
        <v>180</v>
      </c>
      <c r="G5" s="93">
        <v>420</v>
      </c>
      <c r="H5" s="93">
        <v>340</v>
      </c>
      <c r="I5" s="93">
        <v>290</v>
      </c>
      <c r="J5" s="93">
        <v>290</v>
      </c>
      <c r="K5" s="93">
        <v>375</v>
      </c>
      <c r="L5" s="93">
        <v>230</v>
      </c>
      <c r="M5" s="93">
        <v>250</v>
      </c>
    </row>
    <row r="6" spans="1:13" ht="16.5" x14ac:dyDescent="0.3">
      <c r="A6" s="70" t="s">
        <v>223</v>
      </c>
      <c r="B6" s="92">
        <v>418</v>
      </c>
      <c r="C6" s="93">
        <v>451</v>
      </c>
      <c r="D6" s="93">
        <v>539</v>
      </c>
      <c r="E6" s="93"/>
      <c r="F6" s="93">
        <v>247.5</v>
      </c>
      <c r="G6" s="93"/>
      <c r="H6" s="93"/>
      <c r="I6" s="93"/>
      <c r="J6" s="93">
        <v>385</v>
      </c>
      <c r="K6" s="93"/>
      <c r="L6" s="93"/>
      <c r="M6" s="93"/>
    </row>
    <row r="7" spans="1:13" ht="17.25" thickBot="1" x14ac:dyDescent="0.35">
      <c r="A7" s="89" t="s">
        <v>62</v>
      </c>
      <c r="B7" s="94">
        <v>343.20000000000005</v>
      </c>
      <c r="C7" s="95"/>
      <c r="D7" s="95"/>
      <c r="E7" s="95"/>
      <c r="F7" s="95"/>
      <c r="G7" s="95"/>
      <c r="H7" s="95">
        <v>403.70000000000005</v>
      </c>
      <c r="I7" s="95"/>
      <c r="J7" s="95">
        <v>309.10000000000002</v>
      </c>
      <c r="K7" s="95"/>
      <c r="L7" s="95">
        <v>275</v>
      </c>
      <c r="M7" s="95"/>
    </row>
    <row r="8" spans="1:13" ht="15.75" thickTop="1" x14ac:dyDescent="0.25"/>
    <row r="9" spans="1:13" x14ac:dyDescent="0.25">
      <c r="A9" s="61" t="s">
        <v>187</v>
      </c>
      <c r="B9" s="54">
        <f>AVERAGE(B4:B7)</f>
        <v>367.06666666666666</v>
      </c>
      <c r="C9" s="54">
        <f t="shared" ref="C9:M9" si="0">AVERAGE(C4:C7)</f>
        <v>400.5</v>
      </c>
      <c r="D9" s="54">
        <f t="shared" si="0"/>
        <v>443.32499999999999</v>
      </c>
      <c r="E9" s="54">
        <f t="shared" si="0"/>
        <v>180.98750000000001</v>
      </c>
      <c r="F9" s="54">
        <f t="shared" si="0"/>
        <v>213.75</v>
      </c>
      <c r="G9" s="54">
        <f t="shared" si="0"/>
        <v>420</v>
      </c>
      <c r="H9" s="54">
        <f t="shared" si="0"/>
        <v>346.06666666666666</v>
      </c>
      <c r="I9" s="54">
        <f t="shared" si="0"/>
        <v>290</v>
      </c>
      <c r="J9" s="54">
        <f t="shared" si="0"/>
        <v>306.66250000000002</v>
      </c>
      <c r="K9" s="54">
        <f t="shared" si="0"/>
        <v>375</v>
      </c>
      <c r="L9" s="54">
        <f t="shared" si="0"/>
        <v>253.67499999999998</v>
      </c>
      <c r="M9" s="54">
        <f t="shared" si="0"/>
        <v>226.88749999999999</v>
      </c>
    </row>
    <row r="10" spans="1:13" x14ac:dyDescent="0.25">
      <c r="A10" s="61" t="s">
        <v>188</v>
      </c>
      <c r="B10" s="54">
        <f>STDEV(B4:B7)</f>
        <v>44.138569679287663</v>
      </c>
      <c r="C10" s="54">
        <f t="shared" ref="C10:M10" si="1">STDEV(C4:C7)</f>
        <v>43.734997427689414</v>
      </c>
      <c r="D10" s="54">
        <f t="shared" si="1"/>
        <v>86.406839283705025</v>
      </c>
      <c r="E10" s="54">
        <f t="shared" si="1"/>
        <v>26.887735354618286</v>
      </c>
      <c r="F10" s="54">
        <f t="shared" si="1"/>
        <v>47.72970773009196</v>
      </c>
      <c r="G10" s="62" t="e">
        <f t="shared" si="1"/>
        <v>#DIV/0!</v>
      </c>
      <c r="H10" s="54">
        <f t="shared" si="1"/>
        <v>54.852195337409832</v>
      </c>
      <c r="I10" s="62" t="e">
        <f t="shared" si="1"/>
        <v>#DIV/0!</v>
      </c>
      <c r="J10" s="54">
        <f t="shared" si="1"/>
        <v>59.247382150325045</v>
      </c>
      <c r="K10" s="62" t="e">
        <f t="shared" si="1"/>
        <v>#DIV/0!</v>
      </c>
      <c r="L10" s="54">
        <f t="shared" si="1"/>
        <v>22.591854173573267</v>
      </c>
      <c r="M10" s="54">
        <f t="shared" si="1"/>
        <v>32.686010960348277</v>
      </c>
    </row>
    <row r="11" spans="1:13" x14ac:dyDescent="0.25">
      <c r="A11" s="61" t="s">
        <v>189</v>
      </c>
      <c r="B11" s="54">
        <f>SUM(B9:B10)</f>
        <v>411.20523634595435</v>
      </c>
      <c r="C11" s="54">
        <f t="shared" ref="C11:M11" si="2">SUM(C9:C10)</f>
        <v>444.23499742768939</v>
      </c>
      <c r="D11" s="54">
        <f t="shared" si="2"/>
        <v>529.73183928370497</v>
      </c>
      <c r="E11" s="54">
        <f t="shared" si="2"/>
        <v>207.8752353546183</v>
      </c>
      <c r="F11" s="54">
        <f t="shared" si="2"/>
        <v>261.47970773009195</v>
      </c>
      <c r="G11" s="62" t="e">
        <f t="shared" si="2"/>
        <v>#DIV/0!</v>
      </c>
      <c r="H11" s="54">
        <f t="shared" si="2"/>
        <v>400.91886200407652</v>
      </c>
      <c r="I11" s="62" t="e">
        <f t="shared" si="2"/>
        <v>#DIV/0!</v>
      </c>
      <c r="J11" s="54">
        <f t="shared" si="2"/>
        <v>365.90988215032507</v>
      </c>
      <c r="K11" s="62" t="e">
        <f t="shared" si="2"/>
        <v>#DIV/0!</v>
      </c>
      <c r="L11" s="54">
        <f t="shared" si="2"/>
        <v>276.26685417357328</v>
      </c>
      <c r="M11" s="54">
        <f t="shared" si="2"/>
        <v>259.57351096034824</v>
      </c>
    </row>
    <row r="13" spans="1:13" x14ac:dyDescent="0.25">
      <c r="A13" s="85" t="s">
        <v>196</v>
      </c>
    </row>
    <row r="14" spans="1:13" x14ac:dyDescent="0.25">
      <c r="A14" s="56" t="s">
        <v>194</v>
      </c>
    </row>
    <row r="15" spans="1:13" x14ac:dyDescent="0.25">
      <c r="A15" s="57" t="s">
        <v>192</v>
      </c>
      <c r="B15" s="58" t="s">
        <v>193</v>
      </c>
    </row>
    <row r="16" spans="1:13" x14ac:dyDescent="0.25">
      <c r="A16" s="59" t="s">
        <v>190</v>
      </c>
      <c r="B16" s="60" t="s">
        <v>191</v>
      </c>
    </row>
  </sheetData>
  <mergeCells count="1">
    <mergeCell ref="B1:M1"/>
  </mergeCells>
  <conditionalFormatting pivot="1" sqref="B4:M7">
    <cfRule type="cellIs" dxfId="3" priority="4" operator="greaterThan">
      <formula>B$11</formula>
    </cfRule>
  </conditionalFormatting>
  <conditionalFormatting pivot="1" sqref="B4:M7">
    <cfRule type="cellIs" dxfId="2" priority="3" operator="between">
      <formula>B$9</formula>
      <formula>B$11</formula>
    </cfRule>
  </conditionalFormatting>
  <conditionalFormatting pivot="1" sqref="B4:M7">
    <cfRule type="cellIs" dxfId="1" priority="2" operator="lessThan">
      <formula>B$9</formula>
    </cfRule>
  </conditionalFormatting>
  <conditionalFormatting pivot="1" sqref="B4:M7">
    <cfRule type="containsBlanks" dxfId="0" priority="1">
      <formula>LEN(TRIM(B4))=0</formula>
    </cfRule>
  </conditionalFormatting>
  <hyperlinks>
    <hyperlink ref="A1" location="Summary!A1" display="Link to SUMMARY Worksheet" xr:uid="{B9AD69BD-08C2-42AE-A2F3-56EBE0B976B8}"/>
  </hyperlinks>
  <pageMargins left="0.7" right="0.7" top="0.75" bottom="0.75" header="0.3" footer="0.3"/>
  <headerFooter>
    <oddHeader>&amp;C&amp;"Calibri"&amp;12&amp;KFF0000 OFFICIAL&amp;1#_x000D_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6AA0-E106-4237-B819-266ABC765CE6}">
  <sheetPr>
    <tabColor theme="2" tint="-9.9978637043366805E-2"/>
  </sheetPr>
  <dimension ref="A1:F4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1518</v>
      </c>
      <c r="C1" s="180"/>
      <c r="D1" s="180"/>
      <c r="E1" s="180"/>
      <c r="F1" s="180"/>
    </row>
    <row r="2" spans="1:6" ht="30.75" thickTop="1" x14ac:dyDescent="0.25">
      <c r="A2" s="96" t="s">
        <v>112</v>
      </c>
      <c r="B2" s="97" t="s">
        <v>0</v>
      </c>
      <c r="C2" s="96" t="s">
        <v>1</v>
      </c>
      <c r="D2" s="96" t="s">
        <v>2</v>
      </c>
      <c r="E2" s="97" t="s">
        <v>3</v>
      </c>
      <c r="F2" s="98" t="s">
        <v>4</v>
      </c>
    </row>
    <row r="3" spans="1:6" x14ac:dyDescent="0.25">
      <c r="A3" s="115" t="s">
        <v>839</v>
      </c>
      <c r="B3" s="4" t="s">
        <v>5</v>
      </c>
      <c r="C3" s="4" t="s">
        <v>1628</v>
      </c>
      <c r="D3" s="4" t="s">
        <v>18</v>
      </c>
      <c r="E3" s="5">
        <v>370.97500000000002</v>
      </c>
      <c r="F3" s="4" t="s">
        <v>95</v>
      </c>
    </row>
    <row r="4" spans="1:6" x14ac:dyDescent="0.25">
      <c r="A4" s="11" t="s">
        <v>839</v>
      </c>
      <c r="B4" s="11" t="s">
        <v>5</v>
      </c>
      <c r="C4" s="11" t="s">
        <v>1628</v>
      </c>
      <c r="D4" s="11" t="s">
        <v>21</v>
      </c>
      <c r="E4" s="86">
        <v>375.5</v>
      </c>
      <c r="F4" s="11" t="s">
        <v>96</v>
      </c>
    </row>
    <row r="5" spans="1:6" x14ac:dyDescent="0.25">
      <c r="A5" s="115" t="s">
        <v>839</v>
      </c>
      <c r="B5" s="4" t="s">
        <v>5</v>
      </c>
      <c r="C5" s="4" t="s">
        <v>1628</v>
      </c>
      <c r="D5" s="4" t="s">
        <v>42</v>
      </c>
      <c r="E5" s="5">
        <v>294.5</v>
      </c>
      <c r="F5" s="4" t="s">
        <v>97</v>
      </c>
    </row>
    <row r="6" spans="1:6" x14ac:dyDescent="0.25">
      <c r="A6" s="11" t="s">
        <v>839</v>
      </c>
      <c r="B6" s="11" t="s">
        <v>5</v>
      </c>
      <c r="C6" s="11" t="s">
        <v>1628</v>
      </c>
      <c r="D6" s="11" t="s">
        <v>10</v>
      </c>
      <c r="E6" s="86">
        <v>242.55</v>
      </c>
      <c r="F6" s="11" t="s">
        <v>98</v>
      </c>
    </row>
    <row r="7" spans="1:6" ht="28.5" x14ac:dyDescent="0.25">
      <c r="A7" s="115" t="s">
        <v>839</v>
      </c>
      <c r="B7" s="4" t="s">
        <v>5</v>
      </c>
      <c r="C7" s="4" t="s">
        <v>1628</v>
      </c>
      <c r="D7" s="4" t="s">
        <v>34</v>
      </c>
      <c r="E7" s="5">
        <v>256.02499999999998</v>
      </c>
      <c r="F7" s="4" t="s">
        <v>1629</v>
      </c>
    </row>
    <row r="8" spans="1:6" x14ac:dyDescent="0.25">
      <c r="A8" s="11" t="s">
        <v>839</v>
      </c>
      <c r="B8" s="11" t="s">
        <v>5</v>
      </c>
      <c r="C8" s="11" t="s">
        <v>1628</v>
      </c>
      <c r="D8" s="11" t="s">
        <v>13</v>
      </c>
      <c r="E8" s="86">
        <v>203.77500000000001</v>
      </c>
      <c r="F8" s="11" t="s">
        <v>102</v>
      </c>
    </row>
    <row r="9" spans="1:6" x14ac:dyDescent="0.25">
      <c r="A9" s="115" t="s">
        <v>839</v>
      </c>
      <c r="B9" s="4" t="s">
        <v>5</v>
      </c>
      <c r="C9" s="4" t="s">
        <v>1628</v>
      </c>
      <c r="D9" s="4" t="s">
        <v>43</v>
      </c>
      <c r="E9" s="5">
        <v>161.97499999999999</v>
      </c>
      <c r="F9" s="4" t="s">
        <v>103</v>
      </c>
    </row>
    <row r="10" spans="1:6" ht="71.25" x14ac:dyDescent="0.25">
      <c r="A10" s="11" t="s">
        <v>839</v>
      </c>
      <c r="B10" s="11" t="s">
        <v>104</v>
      </c>
      <c r="C10" s="11" t="s">
        <v>1628</v>
      </c>
      <c r="D10" s="11" t="s">
        <v>18</v>
      </c>
      <c r="E10" s="86">
        <v>242</v>
      </c>
      <c r="F10" s="11" t="s">
        <v>105</v>
      </c>
    </row>
    <row r="11" spans="1:6" ht="71.25" x14ac:dyDescent="0.25">
      <c r="A11" s="115" t="s">
        <v>839</v>
      </c>
      <c r="B11" s="4" t="s">
        <v>104</v>
      </c>
      <c r="C11" s="4" t="s">
        <v>1628</v>
      </c>
      <c r="D11" s="4" t="s">
        <v>21</v>
      </c>
      <c r="E11" s="5">
        <v>176</v>
      </c>
      <c r="F11" s="4" t="s">
        <v>106</v>
      </c>
    </row>
    <row r="12" spans="1:6" ht="71.25" x14ac:dyDescent="0.25">
      <c r="A12" s="11" t="s">
        <v>839</v>
      </c>
      <c r="B12" s="11" t="s">
        <v>104</v>
      </c>
      <c r="C12" s="11" t="s">
        <v>1628</v>
      </c>
      <c r="D12" s="11" t="s">
        <v>42</v>
      </c>
      <c r="E12" s="86">
        <v>115.5</v>
      </c>
      <c r="F12" s="11" t="s">
        <v>106</v>
      </c>
    </row>
    <row r="13" spans="1:6" ht="72" thickBot="1" x14ac:dyDescent="0.3">
      <c r="A13" s="116" t="s">
        <v>839</v>
      </c>
      <c r="B13" s="63" t="s">
        <v>104</v>
      </c>
      <c r="C13" s="63" t="s">
        <v>1628</v>
      </c>
      <c r="D13" s="63" t="s">
        <v>10</v>
      </c>
      <c r="E13" s="64">
        <v>95</v>
      </c>
      <c r="F13" s="63" t="s">
        <v>107</v>
      </c>
    </row>
    <row r="14" spans="1:6" ht="129" thickTop="1" x14ac:dyDescent="0.25">
      <c r="A14" s="101" t="s">
        <v>44</v>
      </c>
      <c r="B14" s="101" t="s">
        <v>38</v>
      </c>
      <c r="C14" s="101" t="s">
        <v>1630</v>
      </c>
      <c r="D14" s="101" t="s">
        <v>40</v>
      </c>
      <c r="E14" s="102">
        <v>420</v>
      </c>
      <c r="F14" s="101" t="s">
        <v>213</v>
      </c>
    </row>
    <row r="15" spans="1:6" ht="128.25" x14ac:dyDescent="0.25">
      <c r="A15" s="115" t="s">
        <v>44</v>
      </c>
      <c r="B15" s="4" t="s">
        <v>38</v>
      </c>
      <c r="C15" s="4" t="s">
        <v>1630</v>
      </c>
      <c r="D15" s="4" t="s">
        <v>18</v>
      </c>
      <c r="E15" s="5">
        <v>420</v>
      </c>
      <c r="F15" s="4" t="s">
        <v>213</v>
      </c>
    </row>
    <row r="16" spans="1:6" ht="128.25" x14ac:dyDescent="0.25">
      <c r="A16" s="11" t="s">
        <v>44</v>
      </c>
      <c r="B16" s="11" t="s">
        <v>38</v>
      </c>
      <c r="C16" s="11" t="s">
        <v>1630</v>
      </c>
      <c r="D16" s="11" t="s">
        <v>7</v>
      </c>
      <c r="E16" s="86">
        <v>375</v>
      </c>
      <c r="F16" s="11" t="s">
        <v>213</v>
      </c>
    </row>
    <row r="17" spans="1:6" ht="128.25" x14ac:dyDescent="0.25">
      <c r="A17" s="115" t="s">
        <v>44</v>
      </c>
      <c r="B17" s="4" t="s">
        <v>38</v>
      </c>
      <c r="C17" s="4" t="s">
        <v>1630</v>
      </c>
      <c r="D17" s="4" t="s">
        <v>21</v>
      </c>
      <c r="E17" s="5">
        <v>375</v>
      </c>
      <c r="F17" s="4" t="s">
        <v>213</v>
      </c>
    </row>
    <row r="18" spans="1:6" ht="128.25" x14ac:dyDescent="0.25">
      <c r="A18" s="11" t="s">
        <v>44</v>
      </c>
      <c r="B18" s="11" t="s">
        <v>38</v>
      </c>
      <c r="C18" s="11" t="s">
        <v>1630</v>
      </c>
      <c r="D18" s="11" t="s">
        <v>42</v>
      </c>
      <c r="E18" s="86">
        <v>340</v>
      </c>
      <c r="F18" s="11" t="s">
        <v>213</v>
      </c>
    </row>
    <row r="19" spans="1:6" ht="128.25" x14ac:dyDescent="0.25">
      <c r="A19" s="115" t="s">
        <v>44</v>
      </c>
      <c r="B19" s="4" t="s">
        <v>38</v>
      </c>
      <c r="C19" s="4" t="s">
        <v>1630</v>
      </c>
      <c r="D19" s="4" t="s">
        <v>9</v>
      </c>
      <c r="E19" s="5">
        <v>340</v>
      </c>
      <c r="F19" s="4" t="s">
        <v>213</v>
      </c>
    </row>
    <row r="20" spans="1:6" ht="128.25" x14ac:dyDescent="0.25">
      <c r="A20" s="11" t="s">
        <v>44</v>
      </c>
      <c r="B20" s="11" t="s">
        <v>38</v>
      </c>
      <c r="C20" s="11" t="s">
        <v>1630</v>
      </c>
      <c r="D20" s="11" t="s">
        <v>10</v>
      </c>
      <c r="E20" s="86">
        <v>290</v>
      </c>
      <c r="F20" s="11" t="s">
        <v>213</v>
      </c>
    </row>
    <row r="21" spans="1:6" ht="128.25" x14ac:dyDescent="0.25">
      <c r="A21" s="115" t="s">
        <v>44</v>
      </c>
      <c r="B21" s="4" t="s">
        <v>38</v>
      </c>
      <c r="C21" s="4" t="s">
        <v>1630</v>
      </c>
      <c r="D21" s="4" t="s">
        <v>25</v>
      </c>
      <c r="E21" s="5">
        <v>290</v>
      </c>
      <c r="F21" s="4" t="s">
        <v>213</v>
      </c>
    </row>
    <row r="22" spans="1:6" ht="128.25" x14ac:dyDescent="0.25">
      <c r="A22" s="11" t="s">
        <v>44</v>
      </c>
      <c r="B22" s="11" t="s">
        <v>38</v>
      </c>
      <c r="C22" s="11" t="s">
        <v>1630</v>
      </c>
      <c r="D22" s="11" t="s">
        <v>34</v>
      </c>
      <c r="E22" s="86">
        <v>230</v>
      </c>
      <c r="F22" s="11" t="s">
        <v>213</v>
      </c>
    </row>
    <row r="23" spans="1:6" ht="128.25" x14ac:dyDescent="0.25">
      <c r="A23" s="115" t="s">
        <v>44</v>
      </c>
      <c r="B23" s="4" t="s">
        <v>38</v>
      </c>
      <c r="C23" s="4" t="s">
        <v>1630</v>
      </c>
      <c r="D23" s="4" t="s">
        <v>13</v>
      </c>
      <c r="E23" s="5">
        <v>250</v>
      </c>
      <c r="F23" s="4" t="s">
        <v>213</v>
      </c>
    </row>
    <row r="24" spans="1:6" ht="128.25" x14ac:dyDescent="0.25">
      <c r="A24" s="11" t="s">
        <v>44</v>
      </c>
      <c r="B24" s="11" t="s">
        <v>38</v>
      </c>
      <c r="C24" s="11" t="s">
        <v>1630</v>
      </c>
      <c r="D24" s="11" t="s">
        <v>43</v>
      </c>
      <c r="E24" s="86">
        <v>200</v>
      </c>
      <c r="F24" s="11" t="s">
        <v>213</v>
      </c>
    </row>
    <row r="25" spans="1:6" ht="129" thickBot="1" x14ac:dyDescent="0.3">
      <c r="A25" s="116" t="s">
        <v>44</v>
      </c>
      <c r="B25" s="63" t="s">
        <v>38</v>
      </c>
      <c r="C25" s="63" t="s">
        <v>1630</v>
      </c>
      <c r="D25" s="63" t="s">
        <v>12</v>
      </c>
      <c r="E25" s="64">
        <v>180</v>
      </c>
      <c r="F25" s="63" t="s">
        <v>213</v>
      </c>
    </row>
    <row r="26" spans="1:6" ht="29.25" thickTop="1" x14ac:dyDescent="0.25">
      <c r="A26" s="101" t="s">
        <v>223</v>
      </c>
      <c r="B26" s="101" t="s">
        <v>5</v>
      </c>
      <c r="C26" s="101" t="s">
        <v>1631</v>
      </c>
      <c r="D26" s="101" t="s">
        <v>18</v>
      </c>
      <c r="E26" s="102">
        <v>539</v>
      </c>
      <c r="F26" s="101" t="s">
        <v>224</v>
      </c>
    </row>
    <row r="27" spans="1:6" ht="28.5" x14ac:dyDescent="0.25">
      <c r="A27" s="115" t="s">
        <v>223</v>
      </c>
      <c r="B27" s="4" t="s">
        <v>1632</v>
      </c>
      <c r="C27" s="4" t="s">
        <v>1633</v>
      </c>
      <c r="D27" s="4" t="s">
        <v>21</v>
      </c>
      <c r="E27" s="5">
        <v>451</v>
      </c>
      <c r="F27" s="4" t="s">
        <v>225</v>
      </c>
    </row>
    <row r="28" spans="1:6" ht="28.5" x14ac:dyDescent="0.25">
      <c r="A28" s="11" t="s">
        <v>223</v>
      </c>
      <c r="B28" s="11" t="s">
        <v>5</v>
      </c>
      <c r="C28" s="11" t="s">
        <v>1634</v>
      </c>
      <c r="D28" s="11" t="s">
        <v>9</v>
      </c>
      <c r="E28" s="86">
        <v>418</v>
      </c>
      <c r="F28" s="11" t="s">
        <v>1641</v>
      </c>
    </row>
    <row r="29" spans="1:6" ht="42.75" x14ac:dyDescent="0.25">
      <c r="A29" s="115" t="s">
        <v>223</v>
      </c>
      <c r="B29" s="4" t="s">
        <v>5</v>
      </c>
      <c r="C29" s="4" t="s">
        <v>1635</v>
      </c>
      <c r="D29" s="4" t="s">
        <v>10</v>
      </c>
      <c r="E29" s="5">
        <v>302.5</v>
      </c>
      <c r="F29" s="4" t="s">
        <v>229</v>
      </c>
    </row>
    <row r="30" spans="1:6" x14ac:dyDescent="0.25">
      <c r="A30" s="11" t="s">
        <v>223</v>
      </c>
      <c r="B30" s="11" t="s">
        <v>1636</v>
      </c>
      <c r="C30" s="11" t="s">
        <v>1637</v>
      </c>
      <c r="D30" s="11" t="s">
        <v>10</v>
      </c>
      <c r="E30" s="86">
        <v>385</v>
      </c>
      <c r="F30" s="11" t="s">
        <v>1642</v>
      </c>
    </row>
    <row r="31" spans="1:6" ht="28.5" x14ac:dyDescent="0.25">
      <c r="A31" s="115" t="s">
        <v>223</v>
      </c>
      <c r="B31" s="4" t="s">
        <v>1638</v>
      </c>
      <c r="C31" s="4" t="s">
        <v>1639</v>
      </c>
      <c r="D31" s="4" t="s">
        <v>9</v>
      </c>
      <c r="E31" s="5">
        <v>418</v>
      </c>
      <c r="F31" s="4" t="s">
        <v>1643</v>
      </c>
    </row>
    <row r="32" spans="1:6" ht="28.5" x14ac:dyDescent="0.25">
      <c r="A32" s="11" t="s">
        <v>223</v>
      </c>
      <c r="B32" s="11" t="s">
        <v>727</v>
      </c>
      <c r="C32" s="11" t="s">
        <v>1634</v>
      </c>
      <c r="D32" s="11" t="s">
        <v>9</v>
      </c>
      <c r="E32" s="86">
        <v>418</v>
      </c>
      <c r="F32" s="11" t="s">
        <v>1641</v>
      </c>
    </row>
    <row r="33" spans="1:6" ht="15.75" thickBot="1" x14ac:dyDescent="0.3">
      <c r="A33" s="116" t="s">
        <v>223</v>
      </c>
      <c r="B33" s="63" t="s">
        <v>5</v>
      </c>
      <c r="C33" s="63" t="s">
        <v>1640</v>
      </c>
      <c r="D33" s="63" t="s">
        <v>12</v>
      </c>
      <c r="E33" s="64">
        <v>247.5</v>
      </c>
      <c r="F33" s="63" t="s">
        <v>1644</v>
      </c>
    </row>
    <row r="34" spans="1:6" ht="15.75" thickTop="1" x14ac:dyDescent="0.25">
      <c r="A34" s="101" t="s">
        <v>62</v>
      </c>
      <c r="B34" s="101" t="s">
        <v>5</v>
      </c>
      <c r="C34" s="101" t="s">
        <v>1645</v>
      </c>
      <c r="D34" s="101" t="s">
        <v>42</v>
      </c>
      <c r="E34" s="102">
        <v>403.70000000000005</v>
      </c>
      <c r="F34" s="101"/>
    </row>
    <row r="35" spans="1:6" x14ac:dyDescent="0.25">
      <c r="A35" s="115" t="s">
        <v>62</v>
      </c>
      <c r="B35" s="4" t="s">
        <v>5</v>
      </c>
      <c r="C35" s="4" t="s">
        <v>1645</v>
      </c>
      <c r="D35" s="4" t="s">
        <v>9</v>
      </c>
      <c r="E35" s="5">
        <v>343.20000000000005</v>
      </c>
      <c r="F35" s="4"/>
    </row>
    <row r="36" spans="1:6" x14ac:dyDescent="0.25">
      <c r="A36" s="11" t="s">
        <v>62</v>
      </c>
      <c r="B36" s="11" t="s">
        <v>5</v>
      </c>
      <c r="C36" s="11" t="s">
        <v>1645</v>
      </c>
      <c r="D36" s="11" t="s">
        <v>10</v>
      </c>
      <c r="E36" s="86">
        <v>309.10000000000002</v>
      </c>
      <c r="F36" s="11"/>
    </row>
    <row r="37" spans="1:6" x14ac:dyDescent="0.25">
      <c r="A37" s="115" t="s">
        <v>62</v>
      </c>
      <c r="B37" s="4" t="s">
        <v>5</v>
      </c>
      <c r="C37" s="4" t="s">
        <v>1645</v>
      </c>
      <c r="D37" s="4" t="s">
        <v>34</v>
      </c>
      <c r="E37" s="5">
        <v>275</v>
      </c>
      <c r="F37" s="4"/>
    </row>
    <row r="38" spans="1:6" x14ac:dyDescent="0.25">
      <c r="A38" s="11" t="s">
        <v>62</v>
      </c>
      <c r="B38" s="11" t="s">
        <v>1646</v>
      </c>
      <c r="C38" s="11" t="s">
        <v>1647</v>
      </c>
      <c r="D38" s="11" t="s">
        <v>34</v>
      </c>
      <c r="E38" s="86">
        <v>275</v>
      </c>
      <c r="F38" s="11"/>
    </row>
    <row r="39" spans="1:6" ht="15.75" thickBot="1" x14ac:dyDescent="0.3">
      <c r="A39" s="116" t="s">
        <v>62</v>
      </c>
      <c r="B39" s="63" t="s">
        <v>845</v>
      </c>
      <c r="C39" s="63" t="s">
        <v>1645</v>
      </c>
      <c r="D39" s="63" t="s">
        <v>34</v>
      </c>
      <c r="E39" s="64">
        <v>161.69999999999999</v>
      </c>
      <c r="F39" s="63"/>
    </row>
    <row r="40" spans="1:6" ht="15.75" thickTop="1" x14ac:dyDescent="0.25"/>
  </sheetData>
  <autoFilter ref="A2:F2" xr:uid="{D7C46AA0-E106-4237-B819-266ABC765CE6}">
    <sortState xmlns:xlrd2="http://schemas.microsoft.com/office/spreadsheetml/2017/richdata2" ref="A3:F39">
      <sortCondition ref="A2"/>
    </sortState>
  </autoFilter>
  <mergeCells count="1">
    <mergeCell ref="B1:F1"/>
  </mergeCells>
  <dataValidations count="1">
    <dataValidation type="list" allowBlank="1" showInputMessage="1" showErrorMessage="1" prompt="Please select from the dropdown list." sqref="D3:D25 D34:D39" xr:uid="{DED45050-C3E4-4D48-9854-16ECC73A7009}">
      <formula1>"Partner, Director, Senior Manager, Associate Director, Principal, Associate, Senior, Scientist, Specialist, Technician, Draftsperson, Graduate"</formula1>
    </dataValidation>
  </dataValidations>
  <hyperlinks>
    <hyperlink ref="A1" location="Summary!A1" display="Link to SUMMARY Worksheet" xr:uid="{6A1B976E-A2B2-4C5B-B636-85010DFF1008}"/>
  </hyperlinks>
  <pageMargins left="0.7" right="0.7" top="0.75" bottom="0.75" header="0.3" footer="0.3"/>
  <headerFooter>
    <oddHeader>&amp;C&amp;"Calibri"&amp;12&amp;KFF0000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6E69-5D96-40CD-B276-35505B86332B}">
  <sheetPr>
    <tabColor theme="9" tint="-0.249977111117893"/>
  </sheetPr>
  <dimension ref="A1:M27"/>
  <sheetViews>
    <sheetView showGridLines="0" workbookViewId="0">
      <selection activeCell="A2" sqref="A2"/>
    </sheetView>
  </sheetViews>
  <sheetFormatPr defaultRowHeight="16.5" x14ac:dyDescent="0.3"/>
  <cols>
    <col min="1" max="1" width="50.7109375" style="25" customWidth="1"/>
    <col min="2" max="13" width="17.28515625" style="25" customWidth="1"/>
    <col min="14" max="14" width="11.5703125" style="25" bestFit="1" customWidth="1"/>
    <col min="15" max="15" width="56.7109375" style="25" bestFit="1" customWidth="1"/>
    <col min="16" max="16" width="11.28515625" style="25" bestFit="1" customWidth="1"/>
    <col min="17" max="17" width="67.28515625" style="25" bestFit="1" customWidth="1"/>
    <col min="18" max="18" width="25.140625" style="25" bestFit="1" customWidth="1"/>
    <col min="19" max="19" width="255.7109375" style="25" bestFit="1" customWidth="1"/>
    <col min="20" max="20" width="13.42578125" style="25" bestFit="1" customWidth="1"/>
    <col min="21" max="21" width="20.7109375" style="25" bestFit="1" customWidth="1"/>
    <col min="22" max="22" width="15.85546875" style="25" bestFit="1" customWidth="1"/>
    <col min="23" max="23" width="9" style="25" bestFit="1" customWidth="1"/>
    <col min="24" max="24" width="255.7109375" style="25" bestFit="1" customWidth="1"/>
    <col min="25" max="25" width="18" style="25" bestFit="1" customWidth="1"/>
    <col min="26" max="26" width="20.7109375" style="25" bestFit="1" customWidth="1"/>
    <col min="27" max="27" width="19.7109375" style="25" bestFit="1" customWidth="1"/>
    <col min="28" max="28" width="9.7109375" style="25" bestFit="1" customWidth="1"/>
    <col min="29" max="29" width="61.28515625" style="25" bestFit="1" customWidth="1"/>
    <col min="30" max="30" width="67.28515625" style="25" bestFit="1" customWidth="1"/>
    <col min="31" max="31" width="255.7109375" style="25" bestFit="1" customWidth="1"/>
    <col min="32" max="32" width="14.28515625" style="25" bestFit="1" customWidth="1"/>
    <col min="33" max="33" width="255.7109375" style="25" bestFit="1" customWidth="1"/>
    <col min="34" max="34" width="12.42578125" style="25" bestFit="1" customWidth="1"/>
    <col min="35" max="35" width="20.7109375" style="25" bestFit="1" customWidth="1"/>
    <col min="36" max="36" width="16.140625" style="25" bestFit="1" customWidth="1"/>
    <col min="37" max="37" width="61.28515625" style="25" bestFit="1" customWidth="1"/>
    <col min="38" max="38" width="67.28515625" style="25" bestFit="1" customWidth="1"/>
    <col min="39" max="39" width="25.140625" style="25" bestFit="1" customWidth="1"/>
    <col min="40" max="40" width="255.7109375" style="25" bestFit="1" customWidth="1"/>
    <col min="41" max="41" width="13.85546875" style="25" bestFit="1" customWidth="1"/>
    <col min="42" max="42" width="20.7109375" style="25" bestFit="1" customWidth="1"/>
    <col min="43" max="43" width="255.7109375" style="25" bestFit="1" customWidth="1"/>
    <col min="44" max="44" width="14" style="25" bestFit="1" customWidth="1"/>
    <col min="45" max="45" width="20.7109375" style="25" bestFit="1" customWidth="1"/>
    <col min="46" max="46" width="9.7109375" style="25" bestFit="1" customWidth="1"/>
    <col min="47" max="47" width="28.85546875" style="25" bestFit="1" customWidth="1"/>
    <col min="48" max="48" width="61.28515625" style="25" bestFit="1" customWidth="1"/>
    <col min="49" max="49" width="67.28515625" style="25" bestFit="1" customWidth="1"/>
    <col min="50" max="50" width="25.140625" style="25" bestFit="1" customWidth="1"/>
    <col min="51" max="51" width="23" style="25" bestFit="1" customWidth="1"/>
    <col min="52" max="52" width="255.7109375" style="25" bestFit="1" customWidth="1"/>
    <col min="53" max="53" width="9" style="25" bestFit="1" customWidth="1"/>
    <col min="54" max="54" width="11.7109375" style="25" bestFit="1" customWidth="1"/>
    <col min="55" max="55" width="20.7109375" style="25" bestFit="1" customWidth="1"/>
    <col min="56" max="56" width="9.7109375" style="25" bestFit="1" customWidth="1"/>
    <col min="57" max="57" width="25.140625" style="25" bestFit="1" customWidth="1"/>
    <col min="58" max="58" width="255.7109375" style="25" bestFit="1" customWidth="1"/>
    <col min="59" max="59" width="20" style="25" bestFit="1" customWidth="1"/>
    <col min="60" max="60" width="20.7109375" style="25" bestFit="1" customWidth="1"/>
    <col min="61" max="61" width="61.28515625" style="25" bestFit="1" customWidth="1"/>
    <col min="62" max="62" width="67.28515625" style="25" bestFit="1" customWidth="1"/>
    <col min="63" max="63" width="25.140625" style="25" bestFit="1" customWidth="1"/>
    <col min="64" max="64" width="22.42578125" style="25" bestFit="1" customWidth="1"/>
    <col min="65" max="65" width="255.7109375" style="25" bestFit="1" customWidth="1"/>
    <col min="66" max="66" width="14.85546875" style="25" bestFit="1" customWidth="1"/>
    <col min="67" max="67" width="20.7109375" style="25" bestFit="1" customWidth="1"/>
    <col min="68" max="68" width="19.7109375" style="25" bestFit="1" customWidth="1"/>
    <col min="69" max="69" width="9.7109375" style="25" bestFit="1" customWidth="1"/>
    <col min="70" max="70" width="15.85546875" style="25" bestFit="1" customWidth="1"/>
    <col min="71" max="71" width="255.7109375" style="25" bestFit="1" customWidth="1"/>
    <col min="72" max="72" width="15.7109375" style="25" bestFit="1" customWidth="1"/>
    <col min="73" max="73" width="11.5703125" style="25" bestFit="1" customWidth="1"/>
    <col min="74" max="74" width="14" style="25" bestFit="1" customWidth="1"/>
    <col min="75" max="75" width="11.5703125" style="25" bestFit="1" customWidth="1"/>
    <col min="76" max="16384" width="9.140625" style="25"/>
  </cols>
  <sheetData>
    <row r="1" spans="1:13" ht="27" x14ac:dyDescent="0.5">
      <c r="A1" s="40" t="s">
        <v>195</v>
      </c>
      <c r="B1" s="178" t="s">
        <v>153</v>
      </c>
      <c r="C1" s="178"/>
      <c r="D1" s="178"/>
      <c r="E1" s="178"/>
      <c r="F1" s="178"/>
      <c r="G1" s="178"/>
      <c r="H1" s="178"/>
      <c r="I1" s="178"/>
      <c r="J1" s="178"/>
      <c r="K1" s="178"/>
      <c r="L1" s="178"/>
      <c r="M1" s="178"/>
    </row>
    <row r="2" spans="1:13" ht="17.25" thickBot="1" x14ac:dyDescent="0.35">
      <c r="A2" s="41" t="s">
        <v>142</v>
      </c>
      <c r="B2" s="41" t="s">
        <v>143</v>
      </c>
      <c r="C2" s="41"/>
      <c r="D2" s="41"/>
      <c r="E2" s="41"/>
      <c r="F2" s="41"/>
      <c r="G2" s="41"/>
      <c r="H2" s="41"/>
      <c r="I2" s="41"/>
      <c r="J2" s="41"/>
      <c r="K2" s="41"/>
      <c r="L2" s="41"/>
      <c r="M2" s="41"/>
    </row>
    <row r="3" spans="1:13" ht="33.75" thickBot="1" x14ac:dyDescent="0.35">
      <c r="A3" s="42" t="s">
        <v>112</v>
      </c>
      <c r="B3" s="43" t="s">
        <v>9</v>
      </c>
      <c r="C3" s="43" t="s">
        <v>21</v>
      </c>
      <c r="D3" s="43" t="s">
        <v>18</v>
      </c>
      <c r="E3" s="43" t="s">
        <v>43</v>
      </c>
      <c r="F3" s="43" t="s">
        <v>12</v>
      </c>
      <c r="G3" s="43" t="s">
        <v>40</v>
      </c>
      <c r="H3" s="43" t="s">
        <v>42</v>
      </c>
      <c r="I3" s="43" t="s">
        <v>25</v>
      </c>
      <c r="J3" s="43" t="s">
        <v>10</v>
      </c>
      <c r="K3" s="43" t="s">
        <v>7</v>
      </c>
      <c r="L3" s="43" t="s">
        <v>34</v>
      </c>
      <c r="M3" s="43" t="s">
        <v>13</v>
      </c>
    </row>
    <row r="4" spans="1:13" x14ac:dyDescent="0.3">
      <c r="A4" s="44" t="s">
        <v>70</v>
      </c>
      <c r="B4" s="45"/>
      <c r="C4" s="46">
        <v>325</v>
      </c>
      <c r="D4" s="46">
        <v>350</v>
      </c>
      <c r="E4" s="46"/>
      <c r="F4" s="46"/>
      <c r="G4" s="46"/>
      <c r="H4" s="46"/>
      <c r="I4" s="46"/>
      <c r="J4" s="46">
        <v>285</v>
      </c>
      <c r="K4" s="46"/>
      <c r="L4" s="46">
        <v>235</v>
      </c>
      <c r="M4" s="46">
        <v>185</v>
      </c>
    </row>
    <row r="5" spans="1:13" x14ac:dyDescent="0.3">
      <c r="A5" s="47" t="s">
        <v>113</v>
      </c>
      <c r="B5" s="48"/>
      <c r="C5" s="49"/>
      <c r="D5" s="49">
        <v>320</v>
      </c>
      <c r="E5" s="49"/>
      <c r="F5" s="49">
        <v>132</v>
      </c>
      <c r="G5" s="49"/>
      <c r="H5" s="49">
        <v>284</v>
      </c>
      <c r="I5" s="49"/>
      <c r="J5" s="49">
        <v>218</v>
      </c>
      <c r="K5" s="49"/>
      <c r="L5" s="49">
        <v>165</v>
      </c>
      <c r="M5" s="49"/>
    </row>
    <row r="6" spans="1:13" x14ac:dyDescent="0.3">
      <c r="A6" s="44" t="s">
        <v>44</v>
      </c>
      <c r="B6" s="45">
        <v>340</v>
      </c>
      <c r="C6" s="46">
        <v>375</v>
      </c>
      <c r="D6" s="46">
        <v>420</v>
      </c>
      <c r="E6" s="46">
        <v>200</v>
      </c>
      <c r="F6" s="46">
        <v>180</v>
      </c>
      <c r="G6" s="46">
        <v>420</v>
      </c>
      <c r="H6" s="46">
        <v>340</v>
      </c>
      <c r="I6" s="46">
        <v>290</v>
      </c>
      <c r="J6" s="46">
        <v>290</v>
      </c>
      <c r="K6" s="46">
        <v>375</v>
      </c>
      <c r="L6" s="46">
        <v>230</v>
      </c>
      <c r="M6" s="46">
        <v>250</v>
      </c>
    </row>
    <row r="7" spans="1:13" x14ac:dyDescent="0.3">
      <c r="A7" s="47" t="s">
        <v>61</v>
      </c>
      <c r="B7" s="48">
        <v>341</v>
      </c>
      <c r="C7" s="49"/>
      <c r="D7" s="49">
        <v>385</v>
      </c>
      <c r="E7" s="49"/>
      <c r="F7" s="49">
        <v>187</v>
      </c>
      <c r="G7" s="49"/>
      <c r="H7" s="49">
        <v>363</v>
      </c>
      <c r="I7" s="49"/>
      <c r="J7" s="49">
        <v>264</v>
      </c>
      <c r="K7" s="49"/>
      <c r="L7" s="49">
        <v>308</v>
      </c>
      <c r="M7" s="49">
        <v>231</v>
      </c>
    </row>
    <row r="8" spans="1:13" x14ac:dyDescent="0.3">
      <c r="A8" s="44" t="s">
        <v>73</v>
      </c>
      <c r="B8" s="45">
        <v>330</v>
      </c>
      <c r="C8" s="46"/>
      <c r="D8" s="46">
        <v>347</v>
      </c>
      <c r="E8" s="46">
        <v>198</v>
      </c>
      <c r="F8" s="46"/>
      <c r="G8" s="46"/>
      <c r="H8" s="46">
        <v>374</v>
      </c>
      <c r="I8" s="46"/>
      <c r="J8" s="46">
        <v>242</v>
      </c>
      <c r="K8" s="46">
        <v>275</v>
      </c>
      <c r="L8" s="46">
        <v>198</v>
      </c>
      <c r="M8" s="46"/>
    </row>
    <row r="9" spans="1:13" x14ac:dyDescent="0.3">
      <c r="A9" s="47" t="s">
        <v>78</v>
      </c>
      <c r="B9" s="48">
        <v>253</v>
      </c>
      <c r="C9" s="49"/>
      <c r="D9" s="49">
        <v>308</v>
      </c>
      <c r="E9" s="49"/>
      <c r="F9" s="49"/>
      <c r="G9" s="49"/>
      <c r="H9" s="49"/>
      <c r="I9" s="49"/>
      <c r="J9" s="49"/>
      <c r="K9" s="49"/>
      <c r="L9" s="49"/>
      <c r="M9" s="49">
        <v>231</v>
      </c>
    </row>
    <row r="10" spans="1:13" x14ac:dyDescent="0.3">
      <c r="A10" s="44" t="s">
        <v>62</v>
      </c>
      <c r="B10" s="45"/>
      <c r="C10" s="46"/>
      <c r="D10" s="46"/>
      <c r="E10" s="46"/>
      <c r="F10" s="46"/>
      <c r="G10" s="46"/>
      <c r="H10" s="46"/>
      <c r="I10" s="46">
        <v>227.7</v>
      </c>
      <c r="J10" s="46">
        <v>304.7</v>
      </c>
      <c r="K10" s="46"/>
      <c r="L10" s="46"/>
      <c r="M10" s="46"/>
    </row>
    <row r="11" spans="1:13" x14ac:dyDescent="0.3">
      <c r="A11" s="47" t="s">
        <v>28</v>
      </c>
      <c r="B11" s="48"/>
      <c r="C11" s="49"/>
      <c r="D11" s="49">
        <v>253</v>
      </c>
      <c r="E11" s="49"/>
      <c r="F11" s="49">
        <v>220</v>
      </c>
      <c r="G11" s="49"/>
      <c r="H11" s="49"/>
      <c r="I11" s="49"/>
      <c r="J11" s="49"/>
      <c r="K11" s="49"/>
      <c r="L11" s="49"/>
      <c r="M11" s="49">
        <v>220</v>
      </c>
    </row>
    <row r="12" spans="1:13" x14ac:dyDescent="0.3">
      <c r="A12" s="44" t="s">
        <v>31</v>
      </c>
      <c r="B12" s="45"/>
      <c r="C12" s="46"/>
      <c r="D12" s="46">
        <v>336.68</v>
      </c>
      <c r="E12" s="46"/>
      <c r="F12" s="46"/>
      <c r="G12" s="46"/>
      <c r="H12" s="46"/>
      <c r="I12" s="46"/>
      <c r="J12" s="46">
        <v>100</v>
      </c>
      <c r="K12" s="46"/>
      <c r="L12" s="46">
        <v>282.92</v>
      </c>
      <c r="M12" s="46"/>
    </row>
    <row r="13" spans="1:13" x14ac:dyDescent="0.3">
      <c r="A13" s="47" t="s">
        <v>82</v>
      </c>
      <c r="B13" s="48"/>
      <c r="C13" s="49"/>
      <c r="D13" s="49">
        <v>330</v>
      </c>
      <c r="E13" s="49">
        <v>176</v>
      </c>
      <c r="F13" s="49">
        <v>154</v>
      </c>
      <c r="G13" s="49"/>
      <c r="H13" s="49"/>
      <c r="I13" s="49"/>
      <c r="J13" s="49"/>
      <c r="K13" s="49"/>
      <c r="L13" s="49">
        <v>187.00000000000003</v>
      </c>
      <c r="M13" s="49"/>
    </row>
    <row r="14" spans="1:13" x14ac:dyDescent="0.3">
      <c r="A14" s="44" t="s">
        <v>16</v>
      </c>
      <c r="B14" s="45">
        <v>368.5</v>
      </c>
      <c r="C14" s="46"/>
      <c r="D14" s="46"/>
      <c r="E14" s="46"/>
      <c r="F14" s="46">
        <v>214.5</v>
      </c>
      <c r="G14" s="46"/>
      <c r="H14" s="46"/>
      <c r="I14" s="46"/>
      <c r="J14" s="46">
        <v>308</v>
      </c>
      <c r="K14" s="46">
        <v>412.5</v>
      </c>
      <c r="L14" s="46"/>
      <c r="M14" s="46">
        <v>214.5</v>
      </c>
    </row>
    <row r="15" spans="1:13" x14ac:dyDescent="0.3">
      <c r="A15" s="47" t="s">
        <v>85</v>
      </c>
      <c r="B15" s="48">
        <v>280</v>
      </c>
      <c r="C15" s="49"/>
      <c r="D15" s="49"/>
      <c r="E15" s="49">
        <v>242.00000000000009</v>
      </c>
      <c r="F15" s="49"/>
      <c r="G15" s="49"/>
      <c r="H15" s="49"/>
      <c r="I15" s="49"/>
      <c r="J15" s="49"/>
      <c r="K15" s="49"/>
      <c r="L15" s="49"/>
      <c r="M15" s="49">
        <v>220.00000000000003</v>
      </c>
    </row>
    <row r="16" spans="1:13" x14ac:dyDescent="0.3">
      <c r="A16" s="44" t="s">
        <v>45</v>
      </c>
      <c r="B16" s="45">
        <v>235</v>
      </c>
      <c r="C16" s="46">
        <v>315</v>
      </c>
      <c r="D16" s="46"/>
      <c r="E16" s="46"/>
      <c r="F16" s="46"/>
      <c r="G16" s="46"/>
      <c r="H16" s="46">
        <v>275</v>
      </c>
      <c r="I16" s="46"/>
      <c r="J16" s="46">
        <v>195</v>
      </c>
      <c r="K16" s="46"/>
      <c r="L16" s="46"/>
      <c r="M16" s="46"/>
    </row>
    <row r="17" spans="1:13" x14ac:dyDescent="0.3">
      <c r="A17" s="47" t="s">
        <v>68</v>
      </c>
      <c r="B17" s="48">
        <v>286</v>
      </c>
      <c r="C17" s="49">
        <v>341</v>
      </c>
      <c r="D17" s="49">
        <v>396</v>
      </c>
      <c r="E17" s="49"/>
      <c r="F17" s="49">
        <v>132</v>
      </c>
      <c r="G17" s="49"/>
      <c r="H17" s="49">
        <v>319</v>
      </c>
      <c r="I17" s="49"/>
      <c r="J17" s="49">
        <v>242</v>
      </c>
      <c r="K17" s="49">
        <v>374</v>
      </c>
      <c r="L17" s="49">
        <v>264</v>
      </c>
      <c r="M17" s="49">
        <v>209</v>
      </c>
    </row>
    <row r="18" spans="1:13" ht="17.25" thickBot="1" x14ac:dyDescent="0.35">
      <c r="A18" s="50" t="s">
        <v>120</v>
      </c>
      <c r="B18" s="51">
        <v>245</v>
      </c>
      <c r="C18" s="52">
        <v>305</v>
      </c>
      <c r="D18" s="52">
        <v>430</v>
      </c>
      <c r="E18" s="52"/>
      <c r="F18" s="52">
        <v>145</v>
      </c>
      <c r="G18" s="52"/>
      <c r="H18" s="52"/>
      <c r="I18" s="52">
        <v>175</v>
      </c>
      <c r="J18" s="52">
        <v>215</v>
      </c>
      <c r="K18" s="52">
        <v>345</v>
      </c>
      <c r="L18" s="52"/>
      <c r="M18" s="52"/>
    </row>
    <row r="19" spans="1:13" ht="17.25" thickTop="1" x14ac:dyDescent="0.3"/>
    <row r="20" spans="1:13" x14ac:dyDescent="0.3">
      <c r="A20" s="61" t="s">
        <v>187</v>
      </c>
      <c r="B20" s="54">
        <f>AVERAGE(B4:B18)</f>
        <v>297.61111111111109</v>
      </c>
      <c r="C20" s="54">
        <f t="shared" ref="C20:M20" si="0">AVERAGE(C4:C18)</f>
        <v>332.2</v>
      </c>
      <c r="D20" s="54">
        <f t="shared" si="0"/>
        <v>352.33454545454543</v>
      </c>
      <c r="E20" s="54">
        <f t="shared" si="0"/>
        <v>204.00000000000003</v>
      </c>
      <c r="F20" s="54">
        <f t="shared" si="0"/>
        <v>170.5625</v>
      </c>
      <c r="G20" s="54">
        <f t="shared" si="0"/>
        <v>420</v>
      </c>
      <c r="H20" s="54">
        <f t="shared" si="0"/>
        <v>325.83333333333331</v>
      </c>
      <c r="I20" s="54">
        <f t="shared" si="0"/>
        <v>230.9</v>
      </c>
      <c r="J20" s="54">
        <f t="shared" si="0"/>
        <v>242.15454545454543</v>
      </c>
      <c r="K20" s="54">
        <f t="shared" si="0"/>
        <v>356.3</v>
      </c>
      <c r="L20" s="54">
        <f t="shared" si="0"/>
        <v>233.74</v>
      </c>
      <c r="M20" s="54">
        <f t="shared" si="0"/>
        <v>220.0625</v>
      </c>
    </row>
    <row r="21" spans="1:13" x14ac:dyDescent="0.3">
      <c r="A21" s="61" t="s">
        <v>188</v>
      </c>
      <c r="B21" s="54">
        <f>STDEV(B4:B18)</f>
        <v>48.575828465514711</v>
      </c>
      <c r="C21" s="54">
        <f t="shared" ref="C21:M21" si="1">STDEV(C4:C18)</f>
        <v>27.371518043396861</v>
      </c>
      <c r="D21" s="54">
        <f t="shared" si="1"/>
        <v>52.192404881100728</v>
      </c>
      <c r="E21" s="54">
        <f t="shared" si="1"/>
        <v>27.568097504180443</v>
      </c>
      <c r="F21" s="54">
        <f t="shared" si="1"/>
        <v>35.123697230543044</v>
      </c>
      <c r="G21" s="62" t="e">
        <f t="shared" si="1"/>
        <v>#DIV/0!</v>
      </c>
      <c r="H21" s="54">
        <f t="shared" si="1"/>
        <v>40.700941840044372</v>
      </c>
      <c r="I21" s="54">
        <f t="shared" si="1"/>
        <v>57.566743871787452</v>
      </c>
      <c r="J21" s="54">
        <f t="shared" si="1"/>
        <v>60.499609315042143</v>
      </c>
      <c r="K21" s="54">
        <f t="shared" si="1"/>
        <v>51.378010860678636</v>
      </c>
      <c r="L21" s="54">
        <f t="shared" si="1"/>
        <v>49.355308876408813</v>
      </c>
      <c r="M21" s="54">
        <f t="shared" si="1"/>
        <v>18.966959052897376</v>
      </c>
    </row>
    <row r="22" spans="1:13" x14ac:dyDescent="0.3">
      <c r="A22" s="61" t="s">
        <v>189</v>
      </c>
      <c r="B22" s="54">
        <f>SUM(B20:B21)</f>
        <v>346.18693957662578</v>
      </c>
      <c r="C22" s="54">
        <f t="shared" ref="C22:M22" si="2">SUM(C20:C21)</f>
        <v>359.57151804339685</v>
      </c>
      <c r="D22" s="54">
        <f t="shared" si="2"/>
        <v>404.52695033564618</v>
      </c>
      <c r="E22" s="54">
        <f t="shared" si="2"/>
        <v>231.56809750418046</v>
      </c>
      <c r="F22" s="54">
        <f t="shared" si="2"/>
        <v>205.68619723054303</v>
      </c>
      <c r="G22" s="62" t="e">
        <f t="shared" si="2"/>
        <v>#DIV/0!</v>
      </c>
      <c r="H22" s="54">
        <f t="shared" si="2"/>
        <v>366.53427517337769</v>
      </c>
      <c r="I22" s="54">
        <f t="shared" si="2"/>
        <v>288.46674387178746</v>
      </c>
      <c r="J22" s="54">
        <f t="shared" si="2"/>
        <v>302.65415476958759</v>
      </c>
      <c r="K22" s="54">
        <f t="shared" si="2"/>
        <v>407.67801086067863</v>
      </c>
      <c r="L22" s="54">
        <f t="shared" si="2"/>
        <v>283.09530887640881</v>
      </c>
      <c r="M22" s="54">
        <f t="shared" si="2"/>
        <v>239.02945905289738</v>
      </c>
    </row>
    <row r="23" spans="1:13" x14ac:dyDescent="0.3">
      <c r="A23" s="53"/>
      <c r="B23" s="53"/>
      <c r="C23" s="53"/>
      <c r="D23" s="53"/>
      <c r="E23" s="53"/>
      <c r="F23" s="53"/>
      <c r="G23" s="53"/>
      <c r="H23" s="53"/>
      <c r="I23" s="53"/>
      <c r="J23" s="53"/>
      <c r="K23" s="53"/>
      <c r="L23" s="53"/>
      <c r="M23" s="53"/>
    </row>
    <row r="24" spans="1:13" x14ac:dyDescent="0.3">
      <c r="A24" s="55" t="s">
        <v>196</v>
      </c>
      <c r="B24" s="53"/>
      <c r="C24" s="53"/>
      <c r="D24" s="53"/>
      <c r="E24" s="53"/>
      <c r="F24" s="53"/>
      <c r="G24" s="53"/>
      <c r="H24" s="53"/>
      <c r="I24" s="53"/>
      <c r="J24" s="53"/>
      <c r="K24" s="53"/>
      <c r="L24" s="53"/>
      <c r="M24" s="53"/>
    </row>
    <row r="25" spans="1:13" x14ac:dyDescent="0.3">
      <c r="A25" s="56" t="s">
        <v>194</v>
      </c>
      <c r="B25" s="53"/>
      <c r="C25" s="53"/>
      <c r="D25" s="53"/>
      <c r="E25" s="53"/>
      <c r="F25" s="53"/>
      <c r="G25" s="53"/>
      <c r="H25" s="53"/>
      <c r="I25" s="53"/>
      <c r="J25" s="53"/>
      <c r="K25" s="53"/>
      <c r="L25" s="53"/>
      <c r="M25" s="53"/>
    </row>
    <row r="26" spans="1:13" x14ac:dyDescent="0.3">
      <c r="A26" s="57" t="s">
        <v>192</v>
      </c>
      <c r="B26" s="58" t="s">
        <v>193</v>
      </c>
      <c r="C26" s="53"/>
      <c r="D26" s="53"/>
      <c r="E26" s="53"/>
      <c r="F26" s="53"/>
      <c r="G26" s="53"/>
      <c r="H26" s="53"/>
      <c r="I26" s="53"/>
      <c r="J26" s="53"/>
      <c r="K26" s="53"/>
      <c r="L26" s="53"/>
      <c r="M26" s="53"/>
    </row>
    <row r="27" spans="1:13" x14ac:dyDescent="0.3">
      <c r="A27" s="59" t="s">
        <v>190</v>
      </c>
      <c r="B27" s="60" t="s">
        <v>191</v>
      </c>
      <c r="C27" s="53"/>
      <c r="D27" s="53"/>
      <c r="E27" s="53"/>
      <c r="F27" s="53"/>
      <c r="G27" s="53"/>
      <c r="H27" s="53"/>
      <c r="I27" s="53"/>
      <c r="J27" s="53"/>
      <c r="K27" s="53"/>
      <c r="L27" s="53"/>
      <c r="M27" s="53"/>
    </row>
  </sheetData>
  <sortState xmlns:xlrd2="http://schemas.microsoft.com/office/spreadsheetml/2017/richdata2" ref="A4:A18">
    <sortCondition ref="A4:A18"/>
  </sortState>
  <mergeCells count="1">
    <mergeCell ref="B1:M1"/>
  </mergeCells>
  <conditionalFormatting sqref="B4:M18">
    <cfRule type="containsBlanks" dxfId="79" priority="6">
      <formula>LEN(TRIM(B4))=0</formula>
    </cfRule>
  </conditionalFormatting>
  <conditionalFormatting pivot="1" sqref="B4:M18">
    <cfRule type="cellIs" dxfId="78" priority="7" operator="lessThan">
      <formula>B$20</formula>
    </cfRule>
  </conditionalFormatting>
  <conditionalFormatting pivot="1" sqref="B4:M18">
    <cfRule type="cellIs" dxfId="77" priority="8" operator="between">
      <formula>B$20</formula>
      <formula>B$22</formula>
    </cfRule>
  </conditionalFormatting>
  <conditionalFormatting pivot="1" sqref="B4:M18">
    <cfRule type="cellIs" dxfId="76" priority="9" operator="greaterThan">
      <formula>B$22</formula>
    </cfRule>
  </conditionalFormatting>
  <hyperlinks>
    <hyperlink ref="A1" location="Summary!A1" display="Link to SUMMARY Worksheet" xr:uid="{600DA304-0C59-45EE-9AAB-6B30205CF7BE}"/>
  </hyperlinks>
  <pageMargins left="0.7" right="0.7" top="0.75" bottom="0.75" header="0.3" footer="0.3"/>
  <pageSetup orientation="portrait" horizontalDpi="1200" verticalDpi="1200" r:id="rId2"/>
  <headerFooter>
    <oddHeader>&amp;C&amp;"Calibri"&amp;12&amp;KFF0000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999A-5A7B-4921-9F0F-65E28E2364E9}">
  <sheetPr>
    <tabColor theme="2" tint="-9.9978637043366805E-2"/>
  </sheetPr>
  <dimension ref="A1:G96"/>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1" width="43.7109375" style="8" customWidth="1"/>
    <col min="2" max="6" width="43.7109375" customWidth="1"/>
  </cols>
  <sheetData>
    <row r="1" spans="1:7" ht="24.75" thickBot="1" x14ac:dyDescent="0.45">
      <c r="A1" s="39" t="s">
        <v>195</v>
      </c>
      <c r="B1" s="179" t="s">
        <v>15</v>
      </c>
      <c r="C1" s="179"/>
      <c r="D1" s="179"/>
      <c r="E1" s="179"/>
      <c r="F1" s="179"/>
    </row>
    <row r="2" spans="1:7" ht="31.5" thickTop="1" thickBot="1" x14ac:dyDescent="0.3">
      <c r="A2" s="22" t="s">
        <v>112</v>
      </c>
      <c r="B2" s="23" t="s">
        <v>0</v>
      </c>
      <c r="C2" s="22" t="s">
        <v>1</v>
      </c>
      <c r="D2" s="22" t="s">
        <v>2</v>
      </c>
      <c r="E2" s="23" t="s">
        <v>3</v>
      </c>
      <c r="F2" s="24" t="s">
        <v>4</v>
      </c>
    </row>
    <row r="3" spans="1:7" ht="32.1" customHeight="1" thickTop="1" x14ac:dyDescent="0.25">
      <c r="A3" s="6" t="s">
        <v>70</v>
      </c>
      <c r="B3" s="16" t="s">
        <v>69</v>
      </c>
      <c r="C3" s="16" t="s">
        <v>17</v>
      </c>
      <c r="D3" s="16" t="s">
        <v>18</v>
      </c>
      <c r="E3" s="17">
        <v>350</v>
      </c>
      <c r="F3" s="16"/>
    </row>
    <row r="4" spans="1:7" ht="32.1" customHeight="1" x14ac:dyDescent="0.25">
      <c r="A4" s="9" t="s">
        <v>70</v>
      </c>
      <c r="B4" s="20" t="s">
        <v>69</v>
      </c>
      <c r="C4" s="20" t="s">
        <v>17</v>
      </c>
      <c r="D4" s="20" t="s">
        <v>21</v>
      </c>
      <c r="E4" s="21">
        <v>325</v>
      </c>
      <c r="F4" s="20"/>
    </row>
    <row r="5" spans="1:7" ht="32.1" customHeight="1" x14ac:dyDescent="0.25">
      <c r="A5" s="6" t="s">
        <v>70</v>
      </c>
      <c r="B5" s="16" t="s">
        <v>69</v>
      </c>
      <c r="C5" s="16" t="s">
        <v>17</v>
      </c>
      <c r="D5" s="16" t="s">
        <v>10</v>
      </c>
      <c r="E5" s="17">
        <v>285</v>
      </c>
      <c r="F5" s="16"/>
    </row>
    <row r="6" spans="1:7" ht="32.1" customHeight="1" x14ac:dyDescent="0.25">
      <c r="A6" s="9" t="s">
        <v>70</v>
      </c>
      <c r="B6" s="20" t="s">
        <v>69</v>
      </c>
      <c r="C6" s="20" t="s">
        <v>17</v>
      </c>
      <c r="D6" s="20" t="s">
        <v>34</v>
      </c>
      <c r="E6" s="21">
        <v>235</v>
      </c>
      <c r="F6" s="20"/>
    </row>
    <row r="7" spans="1:7" ht="32.1" customHeight="1" thickBot="1" x14ac:dyDescent="0.3">
      <c r="A7" s="7" t="s">
        <v>70</v>
      </c>
      <c r="B7" s="18" t="s">
        <v>69</v>
      </c>
      <c r="C7" s="18" t="s">
        <v>17</v>
      </c>
      <c r="D7" s="18" t="s">
        <v>13</v>
      </c>
      <c r="E7" s="19">
        <v>185</v>
      </c>
      <c r="F7" s="18"/>
    </row>
    <row r="8" spans="1:7" ht="32.1" customHeight="1" thickTop="1" x14ac:dyDescent="0.25">
      <c r="A8" s="108" t="s">
        <v>113</v>
      </c>
      <c r="B8" s="109" t="s">
        <v>5</v>
      </c>
      <c r="C8" s="109" t="s">
        <v>71</v>
      </c>
      <c r="D8" s="109" t="s">
        <v>18</v>
      </c>
      <c r="E8" s="110">
        <v>308</v>
      </c>
      <c r="F8" s="109"/>
      <c r="G8" s="13"/>
    </row>
    <row r="9" spans="1:7" ht="32.1" customHeight="1" x14ac:dyDescent="0.25">
      <c r="A9" s="6" t="s">
        <v>113</v>
      </c>
      <c r="B9" s="16" t="s">
        <v>5</v>
      </c>
      <c r="C9" s="16" t="s">
        <v>71</v>
      </c>
      <c r="D9" s="16" t="s">
        <v>42</v>
      </c>
      <c r="E9" s="17">
        <v>264</v>
      </c>
      <c r="F9" s="16"/>
    </row>
    <row r="10" spans="1:7" ht="32.1" customHeight="1" x14ac:dyDescent="0.25">
      <c r="A10" s="9" t="s">
        <v>113</v>
      </c>
      <c r="B10" s="20" t="s">
        <v>5</v>
      </c>
      <c r="C10" s="20" t="s">
        <v>71</v>
      </c>
      <c r="D10" s="20" t="s">
        <v>10</v>
      </c>
      <c r="E10" s="21">
        <v>198</v>
      </c>
      <c r="F10" s="20"/>
    </row>
    <row r="11" spans="1:7" ht="32.1" customHeight="1" x14ac:dyDescent="0.25">
      <c r="A11" s="6" t="s">
        <v>113</v>
      </c>
      <c r="B11" s="16" t="s">
        <v>5</v>
      </c>
      <c r="C11" s="16" t="s">
        <v>71</v>
      </c>
      <c r="D11" s="16" t="s">
        <v>34</v>
      </c>
      <c r="E11" s="17">
        <v>165</v>
      </c>
      <c r="F11" s="16"/>
    </row>
    <row r="12" spans="1:7" ht="32.1" customHeight="1" x14ac:dyDescent="0.25">
      <c r="A12" s="9" t="s">
        <v>113</v>
      </c>
      <c r="B12" s="20" t="s">
        <v>5</v>
      </c>
      <c r="C12" s="20" t="s">
        <v>71</v>
      </c>
      <c r="D12" s="20" t="s">
        <v>12</v>
      </c>
      <c r="E12" s="21">
        <v>132</v>
      </c>
      <c r="F12" s="20"/>
    </row>
    <row r="13" spans="1:7" ht="32.1" customHeight="1" x14ac:dyDescent="0.25">
      <c r="A13" s="6" t="s">
        <v>113</v>
      </c>
      <c r="B13" s="16" t="s">
        <v>5</v>
      </c>
      <c r="C13" s="16" t="s">
        <v>72</v>
      </c>
      <c r="D13" s="16" t="s">
        <v>18</v>
      </c>
      <c r="E13" s="17">
        <v>320</v>
      </c>
      <c r="F13" s="16"/>
    </row>
    <row r="14" spans="1:7" ht="32.1" customHeight="1" x14ac:dyDescent="0.25">
      <c r="A14" s="9" t="s">
        <v>113</v>
      </c>
      <c r="B14" s="20" t="s">
        <v>5</v>
      </c>
      <c r="C14" s="20" t="s">
        <v>72</v>
      </c>
      <c r="D14" s="20" t="s">
        <v>42</v>
      </c>
      <c r="E14" s="21">
        <v>284</v>
      </c>
      <c r="F14" s="20"/>
    </row>
    <row r="15" spans="1:7" ht="32.1" customHeight="1" x14ac:dyDescent="0.25">
      <c r="A15" s="6" t="s">
        <v>113</v>
      </c>
      <c r="B15" s="16" t="s">
        <v>5</v>
      </c>
      <c r="C15" s="16" t="s">
        <v>72</v>
      </c>
      <c r="D15" s="16" t="s">
        <v>10</v>
      </c>
      <c r="E15" s="17">
        <v>218</v>
      </c>
      <c r="F15" s="16"/>
    </row>
    <row r="16" spans="1:7" ht="32.1" customHeight="1" x14ac:dyDescent="0.25">
      <c r="A16" s="9" t="s">
        <v>113</v>
      </c>
      <c r="B16" s="20" t="s">
        <v>5</v>
      </c>
      <c r="C16" s="20" t="s">
        <v>72</v>
      </c>
      <c r="D16" s="20" t="s">
        <v>34</v>
      </c>
      <c r="E16" s="21">
        <v>165</v>
      </c>
      <c r="F16" s="20"/>
    </row>
    <row r="17" spans="1:6" ht="32.1" customHeight="1" thickBot="1" x14ac:dyDescent="0.3">
      <c r="A17" s="7" t="s">
        <v>113</v>
      </c>
      <c r="B17" s="18" t="s">
        <v>5</v>
      </c>
      <c r="C17" s="18" t="s">
        <v>72</v>
      </c>
      <c r="D17" s="18" t="s">
        <v>12</v>
      </c>
      <c r="E17" s="19">
        <v>132</v>
      </c>
      <c r="F17" s="18"/>
    </row>
    <row r="18" spans="1:6" ht="32.1" customHeight="1" thickTop="1" x14ac:dyDescent="0.25">
      <c r="A18" s="108" t="s">
        <v>44</v>
      </c>
      <c r="B18" s="109" t="s">
        <v>38</v>
      </c>
      <c r="C18" s="109" t="s">
        <v>39</v>
      </c>
      <c r="D18" s="109" t="s">
        <v>40</v>
      </c>
      <c r="E18" s="110">
        <v>420</v>
      </c>
      <c r="F18" s="109" t="s">
        <v>41</v>
      </c>
    </row>
    <row r="19" spans="1:6" ht="32.1" customHeight="1" x14ac:dyDescent="0.25">
      <c r="A19" s="6" t="s">
        <v>44</v>
      </c>
      <c r="B19" s="16" t="s">
        <v>38</v>
      </c>
      <c r="C19" s="16" t="s">
        <v>39</v>
      </c>
      <c r="D19" s="16" t="s">
        <v>18</v>
      </c>
      <c r="E19" s="17">
        <v>420</v>
      </c>
      <c r="F19" s="16" t="s">
        <v>41</v>
      </c>
    </row>
    <row r="20" spans="1:6" ht="32.1" customHeight="1" x14ac:dyDescent="0.25">
      <c r="A20" s="9" t="s">
        <v>44</v>
      </c>
      <c r="B20" s="20" t="s">
        <v>38</v>
      </c>
      <c r="C20" s="20" t="s">
        <v>39</v>
      </c>
      <c r="D20" s="20" t="s">
        <v>7</v>
      </c>
      <c r="E20" s="21">
        <v>375</v>
      </c>
      <c r="F20" s="20" t="s">
        <v>41</v>
      </c>
    </row>
    <row r="21" spans="1:6" ht="32.1" customHeight="1" x14ac:dyDescent="0.25">
      <c r="A21" s="6" t="s">
        <v>44</v>
      </c>
      <c r="B21" s="16" t="s">
        <v>38</v>
      </c>
      <c r="C21" s="16" t="s">
        <v>39</v>
      </c>
      <c r="D21" s="16" t="s">
        <v>21</v>
      </c>
      <c r="E21" s="17">
        <v>375</v>
      </c>
      <c r="F21" s="16" t="s">
        <v>41</v>
      </c>
    </row>
    <row r="22" spans="1:6" ht="32.1" customHeight="1" x14ac:dyDescent="0.25">
      <c r="A22" s="9" t="s">
        <v>44</v>
      </c>
      <c r="B22" s="20" t="s">
        <v>38</v>
      </c>
      <c r="C22" s="20" t="s">
        <v>39</v>
      </c>
      <c r="D22" s="20" t="s">
        <v>42</v>
      </c>
      <c r="E22" s="21">
        <v>340</v>
      </c>
      <c r="F22" s="20" t="s">
        <v>41</v>
      </c>
    </row>
    <row r="23" spans="1:6" ht="32.1" customHeight="1" x14ac:dyDescent="0.25">
      <c r="A23" s="6" t="s">
        <v>44</v>
      </c>
      <c r="B23" s="16" t="s">
        <v>38</v>
      </c>
      <c r="C23" s="16" t="s">
        <v>39</v>
      </c>
      <c r="D23" s="16" t="s">
        <v>9</v>
      </c>
      <c r="E23" s="17">
        <v>340</v>
      </c>
      <c r="F23" s="16" t="s">
        <v>41</v>
      </c>
    </row>
    <row r="24" spans="1:6" ht="32.1" customHeight="1" x14ac:dyDescent="0.25">
      <c r="A24" s="9" t="s">
        <v>44</v>
      </c>
      <c r="B24" s="20" t="s">
        <v>38</v>
      </c>
      <c r="C24" s="20" t="s">
        <v>39</v>
      </c>
      <c r="D24" s="20" t="s">
        <v>10</v>
      </c>
      <c r="E24" s="21">
        <v>290</v>
      </c>
      <c r="F24" s="20" t="s">
        <v>41</v>
      </c>
    </row>
    <row r="25" spans="1:6" ht="32.1" customHeight="1" x14ac:dyDescent="0.25">
      <c r="A25" s="6" t="s">
        <v>44</v>
      </c>
      <c r="B25" s="16" t="s">
        <v>38</v>
      </c>
      <c r="C25" s="16" t="s">
        <v>39</v>
      </c>
      <c r="D25" s="16" t="s">
        <v>25</v>
      </c>
      <c r="E25" s="17">
        <v>290</v>
      </c>
      <c r="F25" s="16" t="s">
        <v>41</v>
      </c>
    </row>
    <row r="26" spans="1:6" ht="32.1" customHeight="1" x14ac:dyDescent="0.25">
      <c r="A26" s="9" t="s">
        <v>44</v>
      </c>
      <c r="B26" s="20" t="s">
        <v>38</v>
      </c>
      <c r="C26" s="20" t="s">
        <v>39</v>
      </c>
      <c r="D26" s="20" t="s">
        <v>34</v>
      </c>
      <c r="E26" s="21">
        <v>230</v>
      </c>
      <c r="F26" s="20" t="s">
        <v>41</v>
      </c>
    </row>
    <row r="27" spans="1:6" ht="32.1" customHeight="1" x14ac:dyDescent="0.25">
      <c r="A27" s="6" t="s">
        <v>44</v>
      </c>
      <c r="B27" s="16" t="s">
        <v>38</v>
      </c>
      <c r="C27" s="16" t="s">
        <v>39</v>
      </c>
      <c r="D27" s="16" t="s">
        <v>13</v>
      </c>
      <c r="E27" s="17">
        <v>250</v>
      </c>
      <c r="F27" s="16" t="s">
        <v>41</v>
      </c>
    </row>
    <row r="28" spans="1:6" ht="32.1" customHeight="1" x14ac:dyDescent="0.25">
      <c r="A28" s="9" t="s">
        <v>44</v>
      </c>
      <c r="B28" s="20" t="s">
        <v>38</v>
      </c>
      <c r="C28" s="20" t="s">
        <v>39</v>
      </c>
      <c r="D28" s="20" t="s">
        <v>43</v>
      </c>
      <c r="E28" s="21">
        <v>200</v>
      </c>
      <c r="F28" s="20" t="s">
        <v>41</v>
      </c>
    </row>
    <row r="29" spans="1:6" ht="32.1" customHeight="1" thickBot="1" x14ac:dyDescent="0.3">
      <c r="A29" s="7" t="s">
        <v>44</v>
      </c>
      <c r="B29" s="18" t="s">
        <v>38</v>
      </c>
      <c r="C29" s="18" t="s">
        <v>39</v>
      </c>
      <c r="D29" s="18" t="s">
        <v>12</v>
      </c>
      <c r="E29" s="19">
        <v>180</v>
      </c>
      <c r="F29" s="18" t="s">
        <v>41</v>
      </c>
    </row>
    <row r="30" spans="1:6" ht="32.1" customHeight="1" thickTop="1" x14ac:dyDescent="0.25">
      <c r="A30" s="108" t="s">
        <v>61</v>
      </c>
      <c r="B30" s="109" t="s">
        <v>53</v>
      </c>
      <c r="C30" s="109" t="s">
        <v>17</v>
      </c>
      <c r="D30" s="109" t="s">
        <v>18</v>
      </c>
      <c r="E30" s="110">
        <v>385</v>
      </c>
      <c r="F30" s="109" t="s">
        <v>18</v>
      </c>
    </row>
    <row r="31" spans="1:6" ht="32.1" customHeight="1" x14ac:dyDescent="0.25">
      <c r="A31" s="6" t="s">
        <v>61</v>
      </c>
      <c r="B31" s="16" t="s">
        <v>53</v>
      </c>
      <c r="C31" s="16" t="s">
        <v>17</v>
      </c>
      <c r="D31" s="16" t="s">
        <v>42</v>
      </c>
      <c r="E31" s="17">
        <v>363</v>
      </c>
      <c r="F31" s="16" t="s">
        <v>54</v>
      </c>
    </row>
    <row r="32" spans="1:6" ht="32.1" customHeight="1" x14ac:dyDescent="0.25">
      <c r="A32" s="9" t="s">
        <v>61</v>
      </c>
      <c r="B32" s="20" t="s">
        <v>53</v>
      </c>
      <c r="C32" s="20" t="s">
        <v>17</v>
      </c>
      <c r="D32" s="20" t="s">
        <v>9</v>
      </c>
      <c r="E32" s="21">
        <v>341</v>
      </c>
      <c r="F32" s="20" t="s">
        <v>55</v>
      </c>
    </row>
    <row r="33" spans="1:6" ht="32.1" customHeight="1" x14ac:dyDescent="0.25">
      <c r="A33" s="6" t="s">
        <v>61</v>
      </c>
      <c r="B33" s="16" t="s">
        <v>53</v>
      </c>
      <c r="C33" s="16" t="s">
        <v>17</v>
      </c>
      <c r="D33" s="16" t="s">
        <v>34</v>
      </c>
      <c r="E33" s="17">
        <v>308</v>
      </c>
      <c r="F33" s="16" t="s">
        <v>56</v>
      </c>
    </row>
    <row r="34" spans="1:6" ht="32.1" customHeight="1" x14ac:dyDescent="0.25">
      <c r="A34" s="9" t="s">
        <v>61</v>
      </c>
      <c r="B34" s="20" t="s">
        <v>53</v>
      </c>
      <c r="C34" s="20" t="s">
        <v>17</v>
      </c>
      <c r="D34" s="20" t="s">
        <v>10</v>
      </c>
      <c r="E34" s="21">
        <v>264</v>
      </c>
      <c r="F34" s="20" t="s">
        <v>57</v>
      </c>
    </row>
    <row r="35" spans="1:6" ht="32.1" customHeight="1" x14ac:dyDescent="0.25">
      <c r="A35" s="6" t="s">
        <v>61</v>
      </c>
      <c r="B35" s="16" t="s">
        <v>53</v>
      </c>
      <c r="C35" s="16" t="s">
        <v>17</v>
      </c>
      <c r="D35" s="16" t="s">
        <v>13</v>
      </c>
      <c r="E35" s="17">
        <v>231</v>
      </c>
      <c r="F35" s="16" t="s">
        <v>58</v>
      </c>
    </row>
    <row r="36" spans="1:6" ht="32.1" customHeight="1" x14ac:dyDescent="0.25">
      <c r="A36" s="9" t="s">
        <v>61</v>
      </c>
      <c r="B36" s="20" t="s">
        <v>53</v>
      </c>
      <c r="C36" s="20" t="s">
        <v>17</v>
      </c>
      <c r="D36" s="20" t="s">
        <v>13</v>
      </c>
      <c r="E36" s="21">
        <v>198</v>
      </c>
      <c r="F36" s="20" t="s">
        <v>59</v>
      </c>
    </row>
    <row r="37" spans="1:6" ht="32.1" customHeight="1" thickBot="1" x14ac:dyDescent="0.3">
      <c r="A37" s="7" t="s">
        <v>61</v>
      </c>
      <c r="B37" s="18" t="s">
        <v>53</v>
      </c>
      <c r="C37" s="18" t="s">
        <v>17</v>
      </c>
      <c r="D37" s="18" t="s">
        <v>12</v>
      </c>
      <c r="E37" s="19">
        <v>187</v>
      </c>
      <c r="F37" s="18" t="s">
        <v>60</v>
      </c>
    </row>
    <row r="38" spans="1:6" ht="32.1" customHeight="1" thickTop="1" x14ac:dyDescent="0.25">
      <c r="A38" s="108" t="s">
        <v>73</v>
      </c>
      <c r="B38" s="109" t="s">
        <v>74</v>
      </c>
      <c r="C38" s="109" t="s">
        <v>75</v>
      </c>
      <c r="D38" s="109" t="s">
        <v>42</v>
      </c>
      <c r="E38" s="110">
        <v>374</v>
      </c>
      <c r="F38" s="109"/>
    </row>
    <row r="39" spans="1:6" ht="32.1" customHeight="1" x14ac:dyDescent="0.25">
      <c r="A39" s="6" t="s">
        <v>73</v>
      </c>
      <c r="B39" s="16" t="s">
        <v>74</v>
      </c>
      <c r="C39" s="16" t="s">
        <v>75</v>
      </c>
      <c r="D39" s="16" t="s">
        <v>18</v>
      </c>
      <c r="E39" s="17">
        <v>347</v>
      </c>
      <c r="F39" s="16"/>
    </row>
    <row r="40" spans="1:6" ht="32.1" customHeight="1" x14ac:dyDescent="0.25">
      <c r="A40" s="9" t="s">
        <v>73</v>
      </c>
      <c r="B40" s="20" t="s">
        <v>74</v>
      </c>
      <c r="C40" s="20" t="s">
        <v>75</v>
      </c>
      <c r="D40" s="20" t="s">
        <v>9</v>
      </c>
      <c r="E40" s="21">
        <v>330</v>
      </c>
      <c r="F40" s="20"/>
    </row>
    <row r="41" spans="1:6" ht="32.1" customHeight="1" x14ac:dyDescent="0.25">
      <c r="A41" s="6" t="s">
        <v>73</v>
      </c>
      <c r="B41" s="16" t="s">
        <v>74</v>
      </c>
      <c r="C41" s="16" t="s">
        <v>75</v>
      </c>
      <c r="D41" s="16" t="s">
        <v>7</v>
      </c>
      <c r="E41" s="17">
        <v>275</v>
      </c>
      <c r="F41" s="16"/>
    </row>
    <row r="42" spans="1:6" ht="32.1" customHeight="1" x14ac:dyDescent="0.25">
      <c r="A42" s="9" t="s">
        <v>73</v>
      </c>
      <c r="B42" s="20" t="s">
        <v>74</v>
      </c>
      <c r="C42" s="20" t="s">
        <v>75</v>
      </c>
      <c r="D42" s="20" t="s">
        <v>10</v>
      </c>
      <c r="E42" s="21">
        <v>242</v>
      </c>
      <c r="F42" s="20"/>
    </row>
    <row r="43" spans="1:6" ht="32.1" customHeight="1" x14ac:dyDescent="0.25">
      <c r="A43" s="6" t="s">
        <v>73</v>
      </c>
      <c r="B43" s="16" t="s">
        <v>74</v>
      </c>
      <c r="C43" s="16" t="s">
        <v>75</v>
      </c>
      <c r="D43" s="16" t="s">
        <v>34</v>
      </c>
      <c r="E43" s="17">
        <v>198</v>
      </c>
      <c r="F43" s="16"/>
    </row>
    <row r="44" spans="1:6" ht="32.1" customHeight="1" x14ac:dyDescent="0.25">
      <c r="A44" s="9" t="s">
        <v>73</v>
      </c>
      <c r="B44" s="20" t="s">
        <v>74</v>
      </c>
      <c r="C44" s="20" t="s">
        <v>76</v>
      </c>
      <c r="D44" s="20" t="s">
        <v>10</v>
      </c>
      <c r="E44" s="21">
        <v>220</v>
      </c>
      <c r="F44" s="20"/>
    </row>
    <row r="45" spans="1:6" ht="32.1" customHeight="1" thickBot="1" x14ac:dyDescent="0.3">
      <c r="A45" s="7" t="s">
        <v>73</v>
      </c>
      <c r="B45" s="18" t="s">
        <v>74</v>
      </c>
      <c r="C45" s="18" t="s">
        <v>77</v>
      </c>
      <c r="D45" s="18" t="s">
        <v>43</v>
      </c>
      <c r="E45" s="19">
        <v>198</v>
      </c>
      <c r="F45" s="18"/>
    </row>
    <row r="46" spans="1:6" ht="32.1" customHeight="1" thickTop="1" x14ac:dyDescent="0.25">
      <c r="A46" s="108" t="s">
        <v>78</v>
      </c>
      <c r="B46" s="109" t="s">
        <v>5</v>
      </c>
      <c r="C46" s="109" t="s">
        <v>6</v>
      </c>
      <c r="D46" s="109" t="s">
        <v>18</v>
      </c>
      <c r="E46" s="110">
        <v>308</v>
      </c>
      <c r="F46" s="109" t="s">
        <v>79</v>
      </c>
    </row>
    <row r="47" spans="1:6" ht="32.1" customHeight="1" x14ac:dyDescent="0.25">
      <c r="A47" s="6" t="s">
        <v>78</v>
      </c>
      <c r="B47" s="16" t="s">
        <v>5</v>
      </c>
      <c r="C47" s="16" t="s">
        <v>6</v>
      </c>
      <c r="D47" s="16" t="s">
        <v>9</v>
      </c>
      <c r="E47" s="17">
        <v>253</v>
      </c>
      <c r="F47" s="16" t="s">
        <v>80</v>
      </c>
    </row>
    <row r="48" spans="1:6" ht="32.1" customHeight="1" thickBot="1" x14ac:dyDescent="0.3">
      <c r="A48" s="15" t="s">
        <v>78</v>
      </c>
      <c r="B48" s="111" t="s">
        <v>5</v>
      </c>
      <c r="C48" s="111" t="s">
        <v>6</v>
      </c>
      <c r="D48" s="111" t="s">
        <v>13</v>
      </c>
      <c r="E48" s="112">
        <v>231</v>
      </c>
      <c r="F48" s="111" t="s">
        <v>81</v>
      </c>
    </row>
    <row r="49" spans="1:6" ht="32.1" customHeight="1" thickTop="1" x14ac:dyDescent="0.25">
      <c r="A49" s="14" t="s">
        <v>62</v>
      </c>
      <c r="B49" s="106" t="s">
        <v>5</v>
      </c>
      <c r="C49" s="106" t="s">
        <v>17</v>
      </c>
      <c r="D49" s="106" t="s">
        <v>10</v>
      </c>
      <c r="E49" s="107">
        <v>304.7</v>
      </c>
      <c r="F49" s="106"/>
    </row>
    <row r="50" spans="1:6" ht="32.1" customHeight="1" thickBot="1" x14ac:dyDescent="0.3">
      <c r="A50" s="15" t="s">
        <v>62</v>
      </c>
      <c r="B50" s="111" t="s">
        <v>5</v>
      </c>
      <c r="C50" s="111" t="s">
        <v>17</v>
      </c>
      <c r="D50" s="111" t="s">
        <v>25</v>
      </c>
      <c r="E50" s="112">
        <v>227.7</v>
      </c>
      <c r="F50" s="111"/>
    </row>
    <row r="51" spans="1:6" ht="32.1" customHeight="1" thickTop="1" x14ac:dyDescent="0.25">
      <c r="A51" s="14" t="s">
        <v>28</v>
      </c>
      <c r="B51" s="106" t="s">
        <v>29</v>
      </c>
      <c r="C51" s="106" t="s">
        <v>30</v>
      </c>
      <c r="D51" s="106" t="s">
        <v>18</v>
      </c>
      <c r="E51" s="107">
        <v>253</v>
      </c>
      <c r="F51" s="106" t="s">
        <v>114</v>
      </c>
    </row>
    <row r="52" spans="1:6" ht="32.1" customHeight="1" x14ac:dyDescent="0.25">
      <c r="A52" s="9" t="s">
        <v>28</v>
      </c>
      <c r="B52" s="20" t="s">
        <v>29</v>
      </c>
      <c r="C52" s="20" t="s">
        <v>30</v>
      </c>
      <c r="D52" s="20" t="s">
        <v>18</v>
      </c>
      <c r="E52" s="21">
        <v>253</v>
      </c>
      <c r="F52" s="20" t="s">
        <v>115</v>
      </c>
    </row>
    <row r="53" spans="1:6" ht="32.1" customHeight="1" x14ac:dyDescent="0.25">
      <c r="A53" s="6" t="s">
        <v>28</v>
      </c>
      <c r="B53" s="16" t="s">
        <v>29</v>
      </c>
      <c r="C53" s="16" t="s">
        <v>30</v>
      </c>
      <c r="D53" s="16" t="s">
        <v>18</v>
      </c>
      <c r="E53" s="17">
        <v>253</v>
      </c>
      <c r="F53" s="16" t="s">
        <v>116</v>
      </c>
    </row>
    <row r="54" spans="1:6" ht="32.1" customHeight="1" x14ac:dyDescent="0.25">
      <c r="A54" s="9" t="s">
        <v>28</v>
      </c>
      <c r="B54" s="20" t="s">
        <v>29</v>
      </c>
      <c r="C54" s="20" t="s">
        <v>30</v>
      </c>
      <c r="D54" s="20" t="s">
        <v>18</v>
      </c>
      <c r="E54" s="21">
        <v>253</v>
      </c>
      <c r="F54" s="20" t="s">
        <v>117</v>
      </c>
    </row>
    <row r="55" spans="1:6" ht="32.1" customHeight="1" x14ac:dyDescent="0.25">
      <c r="A55" s="6" t="s">
        <v>28</v>
      </c>
      <c r="B55" s="16" t="s">
        <v>29</v>
      </c>
      <c r="C55" s="16" t="s">
        <v>30</v>
      </c>
      <c r="D55" s="16" t="s">
        <v>12</v>
      </c>
      <c r="E55" s="17">
        <v>220</v>
      </c>
      <c r="F55" s="16" t="s">
        <v>118</v>
      </c>
    </row>
    <row r="56" spans="1:6" ht="32.1" customHeight="1" thickBot="1" x14ac:dyDescent="0.3">
      <c r="A56" s="15" t="s">
        <v>28</v>
      </c>
      <c r="B56" s="111" t="s">
        <v>29</v>
      </c>
      <c r="C56" s="111" t="s">
        <v>30</v>
      </c>
      <c r="D56" s="111" t="s">
        <v>13</v>
      </c>
      <c r="E56" s="112">
        <v>220</v>
      </c>
      <c r="F56" s="111" t="s">
        <v>119</v>
      </c>
    </row>
    <row r="57" spans="1:6" ht="32.1" customHeight="1" thickTop="1" x14ac:dyDescent="0.25">
      <c r="A57" s="14" t="s">
        <v>31</v>
      </c>
      <c r="B57" s="106" t="s">
        <v>5</v>
      </c>
      <c r="C57" s="106" t="s">
        <v>17</v>
      </c>
      <c r="D57" s="106" t="s">
        <v>18</v>
      </c>
      <c r="E57" s="107">
        <v>336.68</v>
      </c>
      <c r="F57" s="106" t="s">
        <v>18</v>
      </c>
    </row>
    <row r="58" spans="1:6" ht="32.1" customHeight="1" x14ac:dyDescent="0.25">
      <c r="A58" s="9" t="s">
        <v>31</v>
      </c>
      <c r="B58" s="20" t="s">
        <v>5</v>
      </c>
      <c r="C58" s="20" t="s">
        <v>32</v>
      </c>
      <c r="D58" s="20" t="s">
        <v>10</v>
      </c>
      <c r="E58" s="21">
        <v>100</v>
      </c>
      <c r="F58" s="20" t="s">
        <v>33</v>
      </c>
    </row>
    <row r="59" spans="1:6" ht="32.1" customHeight="1" x14ac:dyDescent="0.25">
      <c r="A59" s="6" t="s">
        <v>31</v>
      </c>
      <c r="B59" s="16" t="s">
        <v>5</v>
      </c>
      <c r="C59" s="16" t="s">
        <v>17</v>
      </c>
      <c r="D59" s="16" t="s">
        <v>34</v>
      </c>
      <c r="E59" s="17">
        <v>282.92</v>
      </c>
      <c r="F59" s="16" t="s">
        <v>35</v>
      </c>
    </row>
    <row r="60" spans="1:6" ht="32.1" customHeight="1" x14ac:dyDescent="0.25">
      <c r="A60" s="9" t="s">
        <v>31</v>
      </c>
      <c r="B60" s="20" t="s">
        <v>5</v>
      </c>
      <c r="C60" s="20" t="s">
        <v>17</v>
      </c>
      <c r="D60" s="20" t="s">
        <v>34</v>
      </c>
      <c r="E60" s="21">
        <v>282.92</v>
      </c>
      <c r="F60" s="20" t="s">
        <v>35</v>
      </c>
    </row>
    <row r="61" spans="1:6" ht="32.1" customHeight="1" thickBot="1" x14ac:dyDescent="0.3">
      <c r="A61" s="7" t="s">
        <v>31</v>
      </c>
      <c r="B61" s="18" t="s">
        <v>5</v>
      </c>
      <c r="C61" s="18" t="s">
        <v>36</v>
      </c>
      <c r="D61" s="18" t="s">
        <v>34</v>
      </c>
      <c r="E61" s="19">
        <v>100</v>
      </c>
      <c r="F61" s="18" t="s">
        <v>37</v>
      </c>
    </row>
    <row r="62" spans="1:6" ht="32.1" customHeight="1" thickTop="1" x14ac:dyDescent="0.25">
      <c r="A62" s="108" t="s">
        <v>82</v>
      </c>
      <c r="B62" s="109" t="s">
        <v>83</v>
      </c>
      <c r="C62" s="109" t="s">
        <v>17</v>
      </c>
      <c r="D62" s="109" t="s">
        <v>18</v>
      </c>
      <c r="E62" s="110">
        <v>330</v>
      </c>
      <c r="F62" s="109" t="s">
        <v>84</v>
      </c>
    </row>
    <row r="63" spans="1:6" ht="32.1" customHeight="1" x14ac:dyDescent="0.25">
      <c r="A63" s="6" t="s">
        <v>82</v>
      </c>
      <c r="B63" s="16" t="s">
        <v>83</v>
      </c>
      <c r="C63" s="16" t="s">
        <v>17</v>
      </c>
      <c r="D63" s="16" t="s">
        <v>34</v>
      </c>
      <c r="E63" s="17">
        <v>187.00000000000003</v>
      </c>
      <c r="F63" s="16" t="s">
        <v>84</v>
      </c>
    </row>
    <row r="64" spans="1:6" ht="32.1" customHeight="1" x14ac:dyDescent="0.25">
      <c r="A64" s="9" t="s">
        <v>82</v>
      </c>
      <c r="B64" s="20" t="s">
        <v>5</v>
      </c>
      <c r="C64" s="20" t="s">
        <v>17</v>
      </c>
      <c r="D64" s="20" t="s">
        <v>43</v>
      </c>
      <c r="E64" s="21">
        <v>176</v>
      </c>
      <c r="F64" s="20" t="s">
        <v>84</v>
      </c>
    </row>
    <row r="65" spans="1:6" ht="32.1" customHeight="1" thickBot="1" x14ac:dyDescent="0.3">
      <c r="A65" s="7" t="s">
        <v>82</v>
      </c>
      <c r="B65" s="18" t="s">
        <v>5</v>
      </c>
      <c r="C65" s="18" t="s">
        <v>17</v>
      </c>
      <c r="D65" s="18" t="s">
        <v>12</v>
      </c>
      <c r="E65" s="19">
        <v>154</v>
      </c>
      <c r="F65" s="18" t="s">
        <v>84</v>
      </c>
    </row>
    <row r="66" spans="1:6" ht="32.1" customHeight="1" thickTop="1" x14ac:dyDescent="0.25">
      <c r="A66" s="108" t="s">
        <v>16</v>
      </c>
      <c r="B66" s="109" t="s">
        <v>5</v>
      </c>
      <c r="C66" s="109" t="s">
        <v>6</v>
      </c>
      <c r="D66" s="109" t="s">
        <v>7</v>
      </c>
      <c r="E66" s="110">
        <v>412.5</v>
      </c>
      <c r="F66" s="109" t="s">
        <v>8</v>
      </c>
    </row>
    <row r="67" spans="1:6" ht="32.1" customHeight="1" x14ac:dyDescent="0.25">
      <c r="A67" s="6" t="s">
        <v>16</v>
      </c>
      <c r="B67" s="16" t="s">
        <v>5</v>
      </c>
      <c r="C67" s="16" t="s">
        <v>6</v>
      </c>
      <c r="D67" s="16" t="s">
        <v>9</v>
      </c>
      <c r="E67" s="17">
        <v>368.5</v>
      </c>
      <c r="F67" s="16"/>
    </row>
    <row r="68" spans="1:6" ht="32.1" customHeight="1" x14ac:dyDescent="0.25">
      <c r="A68" s="9" t="s">
        <v>16</v>
      </c>
      <c r="B68" s="20" t="s">
        <v>5</v>
      </c>
      <c r="C68" s="20" t="s">
        <v>6</v>
      </c>
      <c r="D68" s="20" t="s">
        <v>10</v>
      </c>
      <c r="E68" s="21">
        <v>308</v>
      </c>
      <c r="F68" s="20" t="s">
        <v>11</v>
      </c>
    </row>
    <row r="69" spans="1:6" ht="32.1" customHeight="1" x14ac:dyDescent="0.25">
      <c r="A69" s="6" t="s">
        <v>16</v>
      </c>
      <c r="B69" s="16" t="s">
        <v>5</v>
      </c>
      <c r="C69" s="16" t="s">
        <v>6</v>
      </c>
      <c r="D69" s="16" t="s">
        <v>12</v>
      </c>
      <c r="E69" s="17">
        <v>214.5</v>
      </c>
      <c r="F69" s="16"/>
    </row>
    <row r="70" spans="1:6" ht="32.1" customHeight="1" x14ac:dyDescent="0.25">
      <c r="A70" s="9" t="s">
        <v>16</v>
      </c>
      <c r="B70" s="20" t="s">
        <v>5</v>
      </c>
      <c r="C70" s="20" t="s">
        <v>6</v>
      </c>
      <c r="D70" s="20" t="s">
        <v>13</v>
      </c>
      <c r="E70" s="21">
        <v>214.5</v>
      </c>
      <c r="F70" s="20"/>
    </row>
    <row r="71" spans="1:6" ht="32.1" customHeight="1" thickBot="1" x14ac:dyDescent="0.3">
      <c r="A71" s="7" t="s">
        <v>16</v>
      </c>
      <c r="B71" s="18" t="s">
        <v>14</v>
      </c>
      <c r="C71" s="18" t="s">
        <v>6</v>
      </c>
      <c r="D71" s="18" t="s">
        <v>9</v>
      </c>
      <c r="E71" s="19">
        <v>368.5</v>
      </c>
      <c r="F71" s="18"/>
    </row>
    <row r="72" spans="1:6" ht="32.1" customHeight="1" thickTop="1" x14ac:dyDescent="0.25">
      <c r="A72" s="108" t="s">
        <v>85</v>
      </c>
      <c r="B72" s="109" t="s">
        <v>86</v>
      </c>
      <c r="C72" s="109" t="s">
        <v>87</v>
      </c>
      <c r="D72" s="109" t="s">
        <v>9</v>
      </c>
      <c r="E72" s="110">
        <v>280</v>
      </c>
      <c r="F72" s="109" t="s">
        <v>88</v>
      </c>
    </row>
    <row r="73" spans="1:6" ht="32.1" customHeight="1" x14ac:dyDescent="0.25">
      <c r="A73" s="6" t="s">
        <v>85</v>
      </c>
      <c r="B73" s="16" t="s">
        <v>89</v>
      </c>
      <c r="C73" s="16" t="s">
        <v>87</v>
      </c>
      <c r="D73" s="16" t="s">
        <v>43</v>
      </c>
      <c r="E73" s="17">
        <v>242.00000000000009</v>
      </c>
      <c r="F73" s="16" t="s">
        <v>90</v>
      </c>
    </row>
    <row r="74" spans="1:6" ht="32.1" customHeight="1" thickBot="1" x14ac:dyDescent="0.3">
      <c r="A74" s="15" t="s">
        <v>85</v>
      </c>
      <c r="B74" s="111" t="s">
        <v>63</v>
      </c>
      <c r="C74" s="111" t="s">
        <v>87</v>
      </c>
      <c r="D74" s="111" t="s">
        <v>13</v>
      </c>
      <c r="E74" s="112">
        <v>220.00000000000003</v>
      </c>
      <c r="F74" s="111" t="s">
        <v>91</v>
      </c>
    </row>
    <row r="75" spans="1:6" ht="32.1" customHeight="1" thickTop="1" x14ac:dyDescent="0.25">
      <c r="A75" s="14" t="s">
        <v>45</v>
      </c>
      <c r="B75" s="106" t="s">
        <v>5</v>
      </c>
      <c r="C75" s="106" t="s">
        <v>46</v>
      </c>
      <c r="D75" s="106" t="s">
        <v>21</v>
      </c>
      <c r="E75" s="107">
        <v>315</v>
      </c>
      <c r="F75" s="106" t="s">
        <v>47</v>
      </c>
    </row>
    <row r="76" spans="1:6" ht="32.1" customHeight="1" x14ac:dyDescent="0.25">
      <c r="A76" s="9" t="s">
        <v>45</v>
      </c>
      <c r="B76" s="20" t="s">
        <v>5</v>
      </c>
      <c r="C76" s="20" t="s">
        <v>48</v>
      </c>
      <c r="D76" s="20" t="s">
        <v>42</v>
      </c>
      <c r="E76" s="21">
        <v>275</v>
      </c>
      <c r="F76" s="20" t="s">
        <v>49</v>
      </c>
    </row>
    <row r="77" spans="1:6" ht="32.1" customHeight="1" x14ac:dyDescent="0.25">
      <c r="A77" s="6" t="s">
        <v>45</v>
      </c>
      <c r="B77" s="16" t="s">
        <v>5</v>
      </c>
      <c r="C77" s="16" t="s">
        <v>48</v>
      </c>
      <c r="D77" s="16" t="s">
        <v>9</v>
      </c>
      <c r="E77" s="17">
        <v>235</v>
      </c>
      <c r="F77" s="16" t="s">
        <v>50</v>
      </c>
    </row>
    <row r="78" spans="1:6" ht="32.1" customHeight="1" x14ac:dyDescent="0.25">
      <c r="A78" s="9" t="s">
        <v>45</v>
      </c>
      <c r="B78" s="20" t="s">
        <v>5</v>
      </c>
      <c r="C78" s="20" t="s">
        <v>48</v>
      </c>
      <c r="D78" s="20" t="s">
        <v>9</v>
      </c>
      <c r="E78" s="21">
        <v>235</v>
      </c>
      <c r="F78" s="20" t="s">
        <v>51</v>
      </c>
    </row>
    <row r="79" spans="1:6" ht="32.1" customHeight="1" thickBot="1" x14ac:dyDescent="0.3">
      <c r="A79" s="7" t="s">
        <v>45</v>
      </c>
      <c r="B79" s="18" t="s">
        <v>5</v>
      </c>
      <c r="C79" s="18" t="s">
        <v>46</v>
      </c>
      <c r="D79" s="18" t="s">
        <v>10</v>
      </c>
      <c r="E79" s="19">
        <v>195</v>
      </c>
      <c r="F79" s="18" t="s">
        <v>52</v>
      </c>
    </row>
    <row r="80" spans="1:6" ht="32.1" customHeight="1" thickTop="1" x14ac:dyDescent="0.25">
      <c r="A80" s="108" t="s">
        <v>68</v>
      </c>
      <c r="B80" s="109" t="s">
        <v>63</v>
      </c>
      <c r="C80" s="109" t="s">
        <v>17</v>
      </c>
      <c r="D80" s="109" t="s">
        <v>18</v>
      </c>
      <c r="E80" s="110">
        <v>396</v>
      </c>
      <c r="F80" s="109" t="s">
        <v>18</v>
      </c>
    </row>
    <row r="81" spans="1:6" ht="32.1" customHeight="1" x14ac:dyDescent="0.25">
      <c r="A81" s="6" t="s">
        <v>68</v>
      </c>
      <c r="B81" s="16" t="s">
        <v>63</v>
      </c>
      <c r="C81" s="16" t="s">
        <v>17</v>
      </c>
      <c r="D81" s="16" t="s">
        <v>7</v>
      </c>
      <c r="E81" s="17">
        <v>374</v>
      </c>
      <c r="F81" s="16" t="s">
        <v>64</v>
      </c>
    </row>
    <row r="82" spans="1:6" ht="32.1" customHeight="1" x14ac:dyDescent="0.25">
      <c r="A82" s="9" t="s">
        <v>68</v>
      </c>
      <c r="B82" s="20" t="s">
        <v>63</v>
      </c>
      <c r="C82" s="20" t="s">
        <v>17</v>
      </c>
      <c r="D82" s="20" t="s">
        <v>21</v>
      </c>
      <c r="E82" s="21">
        <v>341</v>
      </c>
      <c r="F82" s="20" t="s">
        <v>21</v>
      </c>
    </row>
    <row r="83" spans="1:6" ht="32.1" customHeight="1" x14ac:dyDescent="0.25">
      <c r="A83" s="6" t="s">
        <v>68</v>
      </c>
      <c r="B83" s="16" t="s">
        <v>63</v>
      </c>
      <c r="C83" s="16" t="s">
        <v>17</v>
      </c>
      <c r="D83" s="16" t="s">
        <v>42</v>
      </c>
      <c r="E83" s="17">
        <v>319</v>
      </c>
      <c r="F83" s="16" t="s">
        <v>42</v>
      </c>
    </row>
    <row r="84" spans="1:6" ht="32.1" customHeight="1" x14ac:dyDescent="0.25">
      <c r="A84" s="9" t="s">
        <v>68</v>
      </c>
      <c r="B84" s="20" t="s">
        <v>63</v>
      </c>
      <c r="C84" s="20" t="s">
        <v>17</v>
      </c>
      <c r="D84" s="20" t="s">
        <v>9</v>
      </c>
      <c r="E84" s="21">
        <v>286</v>
      </c>
      <c r="F84" s="20" t="s">
        <v>9</v>
      </c>
    </row>
    <row r="85" spans="1:6" ht="32.1" customHeight="1" x14ac:dyDescent="0.25">
      <c r="A85" s="6" t="s">
        <v>68</v>
      </c>
      <c r="B85" s="16" t="s">
        <v>63</v>
      </c>
      <c r="C85" s="16" t="s">
        <v>17</v>
      </c>
      <c r="D85" s="16" t="s">
        <v>34</v>
      </c>
      <c r="E85" s="17">
        <v>264</v>
      </c>
      <c r="F85" s="16" t="s">
        <v>65</v>
      </c>
    </row>
    <row r="86" spans="1:6" ht="32.1" customHeight="1" x14ac:dyDescent="0.25">
      <c r="A86" s="9" t="s">
        <v>68</v>
      </c>
      <c r="B86" s="20" t="s">
        <v>63</v>
      </c>
      <c r="C86" s="20" t="s">
        <v>17</v>
      </c>
      <c r="D86" s="20" t="s">
        <v>10</v>
      </c>
      <c r="E86" s="21">
        <v>242</v>
      </c>
      <c r="F86" s="20" t="s">
        <v>66</v>
      </c>
    </row>
    <row r="87" spans="1:6" ht="32.1" customHeight="1" x14ac:dyDescent="0.25">
      <c r="A87" s="6" t="s">
        <v>68</v>
      </c>
      <c r="B87" s="16" t="s">
        <v>63</v>
      </c>
      <c r="C87" s="16" t="s">
        <v>17</v>
      </c>
      <c r="D87" s="16" t="s">
        <v>13</v>
      </c>
      <c r="E87" s="17">
        <v>209</v>
      </c>
      <c r="F87" s="16" t="s">
        <v>67</v>
      </c>
    </row>
    <row r="88" spans="1:6" ht="32.1" customHeight="1" thickBot="1" x14ac:dyDescent="0.3">
      <c r="A88" s="15" t="s">
        <v>68</v>
      </c>
      <c r="B88" s="111" t="s">
        <v>63</v>
      </c>
      <c r="C88" s="111" t="s">
        <v>17</v>
      </c>
      <c r="D88" s="111" t="s">
        <v>12</v>
      </c>
      <c r="E88" s="112">
        <v>132</v>
      </c>
      <c r="F88" s="111" t="s">
        <v>12</v>
      </c>
    </row>
    <row r="89" spans="1:6" ht="32.1" customHeight="1" thickTop="1" x14ac:dyDescent="0.25">
      <c r="A89" s="14" t="s">
        <v>120</v>
      </c>
      <c r="B89" s="106" t="s">
        <v>5</v>
      </c>
      <c r="C89" s="106" t="s">
        <v>17</v>
      </c>
      <c r="D89" s="106" t="s">
        <v>18</v>
      </c>
      <c r="E89" s="107">
        <v>430</v>
      </c>
      <c r="F89" s="106" t="s">
        <v>19</v>
      </c>
    </row>
    <row r="90" spans="1:6" ht="32.1" customHeight="1" x14ac:dyDescent="0.25">
      <c r="A90" s="9" t="s">
        <v>120</v>
      </c>
      <c r="B90" s="20" t="s">
        <v>5</v>
      </c>
      <c r="C90" s="20" t="s">
        <v>17</v>
      </c>
      <c r="D90" s="20" t="s">
        <v>7</v>
      </c>
      <c r="E90" s="21">
        <v>345</v>
      </c>
      <c r="F90" s="20" t="s">
        <v>20</v>
      </c>
    </row>
    <row r="91" spans="1:6" ht="32.1" customHeight="1" x14ac:dyDescent="0.25">
      <c r="A91" s="6" t="s">
        <v>120</v>
      </c>
      <c r="B91" s="16" t="s">
        <v>5</v>
      </c>
      <c r="C91" s="16" t="s">
        <v>17</v>
      </c>
      <c r="D91" s="16" t="s">
        <v>21</v>
      </c>
      <c r="E91" s="17">
        <v>305</v>
      </c>
      <c r="F91" s="16" t="s">
        <v>22</v>
      </c>
    </row>
    <row r="92" spans="1:6" ht="32.1" customHeight="1" x14ac:dyDescent="0.25">
      <c r="A92" s="9" t="s">
        <v>120</v>
      </c>
      <c r="B92" s="20" t="s">
        <v>5</v>
      </c>
      <c r="C92" s="20" t="s">
        <v>17</v>
      </c>
      <c r="D92" s="20" t="s">
        <v>9</v>
      </c>
      <c r="E92" s="21">
        <v>245</v>
      </c>
      <c r="F92" s="20" t="s">
        <v>23</v>
      </c>
    </row>
    <row r="93" spans="1:6" ht="32.1" customHeight="1" x14ac:dyDescent="0.25">
      <c r="A93" s="6" t="s">
        <v>120</v>
      </c>
      <c r="B93" s="16" t="s">
        <v>5</v>
      </c>
      <c r="C93" s="16" t="s">
        <v>17</v>
      </c>
      <c r="D93" s="16" t="s">
        <v>10</v>
      </c>
      <c r="E93" s="17">
        <v>215</v>
      </c>
      <c r="F93" s="16" t="s">
        <v>24</v>
      </c>
    </row>
    <row r="94" spans="1:6" ht="32.1" customHeight="1" x14ac:dyDescent="0.25">
      <c r="A94" s="9" t="s">
        <v>120</v>
      </c>
      <c r="B94" s="20" t="s">
        <v>5</v>
      </c>
      <c r="C94" s="20" t="s">
        <v>17</v>
      </c>
      <c r="D94" s="20" t="s">
        <v>25</v>
      </c>
      <c r="E94" s="21">
        <v>175</v>
      </c>
      <c r="F94" s="20" t="s">
        <v>26</v>
      </c>
    </row>
    <row r="95" spans="1:6" ht="32.1" customHeight="1" thickBot="1" x14ac:dyDescent="0.3">
      <c r="A95" s="7" t="s">
        <v>120</v>
      </c>
      <c r="B95" s="18" t="s">
        <v>5</v>
      </c>
      <c r="C95" s="18" t="s">
        <v>17</v>
      </c>
      <c r="D95" s="18" t="s">
        <v>12</v>
      </c>
      <c r="E95" s="19">
        <v>145</v>
      </c>
      <c r="F95" s="18" t="s">
        <v>27</v>
      </c>
    </row>
    <row r="96" spans="1:6" ht="15.75" thickTop="1" x14ac:dyDescent="0.25"/>
  </sheetData>
  <autoFilter ref="A2:F95" xr:uid="{BBCE999A-5A7B-4921-9F0F-65E28E2364E9}">
    <sortState xmlns:xlrd2="http://schemas.microsoft.com/office/spreadsheetml/2017/richdata2" ref="A3:F95">
      <sortCondition ref="A2:A95"/>
    </sortState>
  </autoFilter>
  <mergeCells count="1">
    <mergeCell ref="B1:F1"/>
  </mergeCells>
  <dataValidations count="1">
    <dataValidation type="list" allowBlank="1" showInputMessage="1" showErrorMessage="1" prompt="Please select from the dropdown list." sqref="D3:D95" xr:uid="{38A719C0-32E5-4CA3-B0D3-B06EB5559CAF}">
      <formula1>"Partner, Director, Senior Manager, Associate Director, Principal, Associate, Senior, Scientist, Specialist, Technician, Draftsperson, Graduate"</formula1>
    </dataValidation>
  </dataValidations>
  <hyperlinks>
    <hyperlink ref="A1" location="Summary!A1" display="Link to SUMMARY Worksheet" xr:uid="{EA662AA6-1EE9-4171-8928-104C1999732A}"/>
  </hyperlinks>
  <pageMargins left="0.7" right="0.7" top="0.75" bottom="0.75" header="0.3" footer="0.3"/>
  <headerFooter>
    <oddHeader>&amp;C&amp;"Calibri"&amp;12&amp;KFF0000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09B-FBAD-4E1F-8FAE-9634E43762BF}">
  <sheetPr>
    <tabColor theme="9" tint="-0.249977111117893"/>
  </sheetPr>
  <dimension ref="A1:P47"/>
  <sheetViews>
    <sheetView showGridLines="0" workbookViewId="0">
      <selection activeCell="A2" sqref="A2"/>
    </sheetView>
  </sheetViews>
  <sheetFormatPr defaultRowHeight="15" x14ac:dyDescent="0.25"/>
  <cols>
    <col min="1" max="1" width="54.85546875" customWidth="1"/>
    <col min="2" max="13" width="14.42578125" customWidth="1"/>
    <col min="14" max="14" width="12.7109375" bestFit="1" customWidth="1"/>
    <col min="15" max="15" width="14.42578125" customWidth="1"/>
    <col min="16" max="16" width="12.85546875" customWidth="1"/>
  </cols>
  <sheetData>
    <row r="1" spans="1:16" ht="25.5" x14ac:dyDescent="0.5">
      <c r="A1" s="39" t="s">
        <v>195</v>
      </c>
      <c r="B1" s="178" t="s">
        <v>428</v>
      </c>
      <c r="C1" s="178"/>
      <c r="D1" s="178"/>
      <c r="E1" s="178"/>
      <c r="F1" s="178"/>
      <c r="G1" s="178"/>
      <c r="H1" s="178"/>
      <c r="I1" s="178"/>
      <c r="J1" s="178"/>
      <c r="K1" s="178"/>
      <c r="L1" s="178"/>
      <c r="M1" s="178"/>
      <c r="N1" s="69"/>
      <c r="O1" s="69"/>
      <c r="P1" s="69"/>
    </row>
    <row r="2" spans="1:16" ht="17.25" thickBot="1" x14ac:dyDescent="0.35">
      <c r="A2" s="41" t="s">
        <v>142</v>
      </c>
      <c r="B2" s="41" t="s">
        <v>143</v>
      </c>
      <c r="C2" s="41"/>
      <c r="D2" s="41"/>
      <c r="E2" s="41"/>
      <c r="F2" s="41"/>
      <c r="G2" s="41"/>
      <c r="H2" s="41"/>
      <c r="I2" s="41"/>
      <c r="J2" s="41"/>
      <c r="K2" s="41"/>
      <c r="L2" s="41"/>
      <c r="M2" s="41"/>
    </row>
    <row r="3" spans="1:16" ht="33.75" thickBot="1" x14ac:dyDescent="0.3">
      <c r="A3" s="42" t="s">
        <v>429</v>
      </c>
      <c r="B3" s="43" t="s">
        <v>9</v>
      </c>
      <c r="C3" s="43" t="s">
        <v>21</v>
      </c>
      <c r="D3" s="43" t="s">
        <v>18</v>
      </c>
      <c r="E3" s="43" t="s">
        <v>43</v>
      </c>
      <c r="F3" s="43" t="s">
        <v>12</v>
      </c>
      <c r="G3" s="43" t="s">
        <v>40</v>
      </c>
      <c r="H3" s="43" t="s">
        <v>42</v>
      </c>
      <c r="I3" s="43" t="s">
        <v>25</v>
      </c>
      <c r="J3" s="43" t="s">
        <v>10</v>
      </c>
      <c r="K3" s="43" t="s">
        <v>7</v>
      </c>
      <c r="L3" s="43" t="s">
        <v>34</v>
      </c>
      <c r="M3" s="43" t="s">
        <v>13</v>
      </c>
    </row>
    <row r="4" spans="1:16" ht="16.5" x14ac:dyDescent="0.3">
      <c r="A4" s="70" t="s">
        <v>339</v>
      </c>
      <c r="B4" s="71"/>
      <c r="C4" s="72"/>
      <c r="D4" s="72">
        <v>390</v>
      </c>
      <c r="E4" s="72">
        <v>180</v>
      </c>
      <c r="F4" s="72">
        <v>160</v>
      </c>
      <c r="G4" s="72"/>
      <c r="H4" s="72">
        <v>360</v>
      </c>
      <c r="I4" s="72">
        <v>190</v>
      </c>
      <c r="J4" s="72">
        <v>260</v>
      </c>
      <c r="K4" s="72">
        <v>300</v>
      </c>
      <c r="L4" s="72">
        <v>230</v>
      </c>
      <c r="M4" s="72">
        <v>230</v>
      </c>
    </row>
    <row r="5" spans="1:16" ht="16.5" x14ac:dyDescent="0.3">
      <c r="A5" s="84" t="s">
        <v>92</v>
      </c>
      <c r="B5" s="73"/>
      <c r="C5" s="46">
        <v>339.625</v>
      </c>
      <c r="D5" s="46">
        <v>370.97500000000002</v>
      </c>
      <c r="E5" s="46">
        <v>161.97499999999999</v>
      </c>
      <c r="F5" s="46">
        <v>156.75</v>
      </c>
      <c r="G5" s="46">
        <v>470.25</v>
      </c>
      <c r="H5" s="46">
        <v>266.47500000000002</v>
      </c>
      <c r="I5" s="46"/>
      <c r="J5" s="46">
        <v>219.45</v>
      </c>
      <c r="K5" s="46"/>
      <c r="L5" s="46">
        <v>256.02499999999998</v>
      </c>
      <c r="M5" s="46">
        <v>203.77500000000001</v>
      </c>
    </row>
    <row r="6" spans="1:16" ht="16.5" x14ac:dyDescent="0.3">
      <c r="A6" s="70" t="s">
        <v>344</v>
      </c>
      <c r="B6" s="73"/>
      <c r="C6" s="46"/>
      <c r="D6" s="46">
        <v>230</v>
      </c>
      <c r="E6" s="46"/>
      <c r="F6" s="46"/>
      <c r="G6" s="46"/>
      <c r="H6" s="46">
        <v>210</v>
      </c>
      <c r="I6" s="46"/>
      <c r="J6" s="46">
        <v>190</v>
      </c>
      <c r="K6" s="46"/>
      <c r="L6" s="46"/>
      <c r="M6" s="46"/>
    </row>
    <row r="7" spans="1:16" ht="16.5" x14ac:dyDescent="0.3">
      <c r="A7" s="84" t="s">
        <v>198</v>
      </c>
      <c r="B7" s="73"/>
      <c r="C7" s="46"/>
      <c r="D7" s="46"/>
      <c r="E7" s="46"/>
      <c r="F7" s="46"/>
      <c r="G7" s="46">
        <v>330</v>
      </c>
      <c r="H7" s="46"/>
      <c r="I7" s="46"/>
      <c r="J7" s="46">
        <v>275</v>
      </c>
      <c r="K7" s="46"/>
      <c r="L7" s="46">
        <v>255</v>
      </c>
      <c r="M7" s="46"/>
    </row>
    <row r="8" spans="1:16" ht="16.5" x14ac:dyDescent="0.3">
      <c r="A8" s="70" t="s">
        <v>211</v>
      </c>
      <c r="B8" s="73"/>
      <c r="C8" s="46">
        <v>330</v>
      </c>
      <c r="D8" s="46">
        <v>380</v>
      </c>
      <c r="E8" s="46"/>
      <c r="F8" s="46">
        <v>120</v>
      </c>
      <c r="G8" s="46">
        <v>510</v>
      </c>
      <c r="H8" s="46">
        <v>280</v>
      </c>
      <c r="I8" s="46">
        <v>170</v>
      </c>
      <c r="J8" s="46">
        <v>225</v>
      </c>
      <c r="K8" s="46"/>
      <c r="L8" s="46"/>
      <c r="M8" s="46">
        <v>120</v>
      </c>
    </row>
    <row r="9" spans="1:16" ht="16.5" x14ac:dyDescent="0.3">
      <c r="A9" s="84" t="s">
        <v>44</v>
      </c>
      <c r="B9" s="73">
        <v>340</v>
      </c>
      <c r="C9" s="46">
        <v>375</v>
      </c>
      <c r="D9" s="46">
        <v>420</v>
      </c>
      <c r="E9" s="46">
        <v>200</v>
      </c>
      <c r="F9" s="46">
        <v>180</v>
      </c>
      <c r="G9" s="46">
        <v>420</v>
      </c>
      <c r="H9" s="46">
        <v>340</v>
      </c>
      <c r="I9" s="46">
        <v>290</v>
      </c>
      <c r="J9" s="46">
        <v>290</v>
      </c>
      <c r="K9" s="46">
        <v>375</v>
      </c>
      <c r="L9" s="46">
        <v>230</v>
      </c>
      <c r="M9" s="46">
        <v>250</v>
      </c>
    </row>
    <row r="10" spans="1:16" ht="16.5" x14ac:dyDescent="0.3">
      <c r="A10" s="70" t="s">
        <v>61</v>
      </c>
      <c r="B10" s="73">
        <v>341</v>
      </c>
      <c r="C10" s="46"/>
      <c r="D10" s="46">
        <v>385</v>
      </c>
      <c r="E10" s="46"/>
      <c r="F10" s="46">
        <v>187</v>
      </c>
      <c r="G10" s="46"/>
      <c r="H10" s="46">
        <v>363</v>
      </c>
      <c r="I10" s="46"/>
      <c r="J10" s="46">
        <v>264</v>
      </c>
      <c r="K10" s="46"/>
      <c r="L10" s="46">
        <v>308</v>
      </c>
      <c r="M10" s="46">
        <v>231</v>
      </c>
    </row>
    <row r="11" spans="1:16" ht="16.5" x14ac:dyDescent="0.3">
      <c r="A11" s="84" t="s">
        <v>223</v>
      </c>
      <c r="B11" s="73"/>
      <c r="C11" s="46">
        <v>429</v>
      </c>
      <c r="D11" s="46">
        <v>511.5</v>
      </c>
      <c r="E11" s="46">
        <v>280.5</v>
      </c>
      <c r="F11" s="46">
        <v>225.5</v>
      </c>
      <c r="G11" s="46"/>
      <c r="H11" s="46"/>
      <c r="I11" s="46"/>
      <c r="J11" s="46">
        <v>357.5</v>
      </c>
      <c r="K11" s="46"/>
      <c r="L11" s="46"/>
      <c r="M11" s="46">
        <v>341</v>
      </c>
    </row>
    <row r="12" spans="1:16" ht="16.5" x14ac:dyDescent="0.3">
      <c r="A12" s="70" t="s">
        <v>259</v>
      </c>
      <c r="B12" s="73">
        <v>242</v>
      </c>
      <c r="C12" s="46"/>
      <c r="D12" s="46">
        <v>288.2</v>
      </c>
      <c r="E12" s="46">
        <v>157.30000000000001</v>
      </c>
      <c r="F12" s="46">
        <v>187</v>
      </c>
      <c r="G12" s="46">
        <v>288.2</v>
      </c>
      <c r="H12" s="46"/>
      <c r="I12" s="46"/>
      <c r="J12" s="46">
        <v>242</v>
      </c>
      <c r="K12" s="46"/>
      <c r="L12" s="46"/>
      <c r="M12" s="46">
        <v>157.30000000000001</v>
      </c>
    </row>
    <row r="13" spans="1:16" ht="16.5" x14ac:dyDescent="0.3">
      <c r="A13" s="84" t="s">
        <v>266</v>
      </c>
      <c r="B13" s="73">
        <v>230</v>
      </c>
      <c r="C13" s="46"/>
      <c r="D13" s="46"/>
      <c r="E13" s="46">
        <v>120</v>
      </c>
      <c r="F13" s="46">
        <v>65</v>
      </c>
      <c r="G13" s="46"/>
      <c r="H13" s="46">
        <v>265</v>
      </c>
      <c r="I13" s="46"/>
      <c r="J13" s="46">
        <v>200</v>
      </c>
      <c r="K13" s="46">
        <v>265</v>
      </c>
      <c r="L13" s="46">
        <v>170</v>
      </c>
      <c r="M13" s="46">
        <v>140</v>
      </c>
    </row>
    <row r="14" spans="1:16" ht="16.5" x14ac:dyDescent="0.3">
      <c r="A14" s="70" t="s">
        <v>350</v>
      </c>
      <c r="B14" s="73"/>
      <c r="C14" s="46"/>
      <c r="D14" s="46">
        <v>300</v>
      </c>
      <c r="E14" s="46">
        <v>150</v>
      </c>
      <c r="F14" s="46"/>
      <c r="G14" s="46"/>
      <c r="H14" s="46"/>
      <c r="I14" s="46"/>
      <c r="J14" s="46">
        <v>265</v>
      </c>
      <c r="K14" s="46"/>
      <c r="L14" s="46">
        <v>200</v>
      </c>
      <c r="M14" s="46"/>
    </row>
    <row r="15" spans="1:16" ht="16.5" x14ac:dyDescent="0.3">
      <c r="A15" s="84" t="s">
        <v>234</v>
      </c>
      <c r="B15" s="73">
        <v>330</v>
      </c>
      <c r="C15" s="46"/>
      <c r="D15" s="46">
        <v>347</v>
      </c>
      <c r="E15" s="46">
        <v>198</v>
      </c>
      <c r="F15" s="46"/>
      <c r="G15" s="46"/>
      <c r="H15" s="46">
        <v>374</v>
      </c>
      <c r="I15" s="46"/>
      <c r="J15" s="46">
        <v>253</v>
      </c>
      <c r="K15" s="46">
        <v>275</v>
      </c>
      <c r="L15" s="46">
        <v>209</v>
      </c>
      <c r="M15" s="46">
        <v>209</v>
      </c>
    </row>
    <row r="16" spans="1:16" ht="16.5" x14ac:dyDescent="0.3">
      <c r="A16" s="70" t="s">
        <v>268</v>
      </c>
      <c r="B16" s="73"/>
      <c r="C16" s="46">
        <v>295</v>
      </c>
      <c r="D16" s="46">
        <v>420</v>
      </c>
      <c r="E16" s="46">
        <v>160</v>
      </c>
      <c r="F16" s="46">
        <v>160</v>
      </c>
      <c r="G16" s="46"/>
      <c r="H16" s="46"/>
      <c r="I16" s="46"/>
      <c r="J16" s="46">
        <v>265</v>
      </c>
      <c r="K16" s="46"/>
      <c r="L16" s="46">
        <v>280</v>
      </c>
      <c r="M16" s="46"/>
    </row>
    <row r="17" spans="1:13" ht="16.5" x14ac:dyDescent="0.3">
      <c r="A17" s="84" t="s">
        <v>353</v>
      </c>
      <c r="B17" s="73"/>
      <c r="C17" s="46"/>
      <c r="D17" s="46"/>
      <c r="E17" s="46"/>
      <c r="F17" s="46"/>
      <c r="G17" s="46"/>
      <c r="H17" s="46">
        <v>352</v>
      </c>
      <c r="I17" s="46">
        <v>198</v>
      </c>
      <c r="J17" s="46">
        <v>286</v>
      </c>
      <c r="K17" s="46"/>
      <c r="L17" s="46"/>
      <c r="M17" s="46"/>
    </row>
    <row r="18" spans="1:13" ht="16.5" x14ac:dyDescent="0.3">
      <c r="A18" s="70" t="s">
        <v>364</v>
      </c>
      <c r="B18" s="73"/>
      <c r="C18" s="46"/>
      <c r="D18" s="46">
        <v>233</v>
      </c>
      <c r="E18" s="46"/>
      <c r="F18" s="46">
        <v>120</v>
      </c>
      <c r="G18" s="46">
        <v>260</v>
      </c>
      <c r="H18" s="46"/>
      <c r="I18" s="46"/>
      <c r="J18" s="46"/>
      <c r="K18" s="46"/>
      <c r="L18" s="46">
        <v>233</v>
      </c>
      <c r="M18" s="46"/>
    </row>
    <row r="19" spans="1:13" ht="16.5" x14ac:dyDescent="0.3">
      <c r="A19" s="84" t="s">
        <v>376</v>
      </c>
      <c r="B19" s="73"/>
      <c r="C19" s="46"/>
      <c r="D19" s="46">
        <v>330</v>
      </c>
      <c r="E19" s="46">
        <v>198</v>
      </c>
      <c r="F19" s="46">
        <v>165</v>
      </c>
      <c r="G19" s="46"/>
      <c r="H19" s="46"/>
      <c r="I19" s="46"/>
      <c r="J19" s="46">
        <v>275</v>
      </c>
      <c r="K19" s="46"/>
      <c r="L19" s="46"/>
      <c r="M19" s="46"/>
    </row>
    <row r="20" spans="1:13" ht="16.5" x14ac:dyDescent="0.3">
      <c r="A20" s="70" t="s">
        <v>62</v>
      </c>
      <c r="B20" s="73">
        <v>339.90000000000003</v>
      </c>
      <c r="C20" s="46"/>
      <c r="D20" s="46">
        <v>498.30000000000007</v>
      </c>
      <c r="E20" s="46">
        <v>202.4</v>
      </c>
      <c r="F20" s="46">
        <v>168.3</v>
      </c>
      <c r="G20" s="46"/>
      <c r="H20" s="46">
        <v>403.70000000000005</v>
      </c>
      <c r="I20" s="46">
        <v>227.70000000000002</v>
      </c>
      <c r="J20" s="46">
        <v>343.2</v>
      </c>
      <c r="K20" s="46">
        <v>471.90000000000003</v>
      </c>
      <c r="L20" s="46">
        <v>309.10000000000002</v>
      </c>
      <c r="M20" s="46">
        <v>236.5</v>
      </c>
    </row>
    <row r="21" spans="1:13" ht="16.5" x14ac:dyDescent="0.3">
      <c r="A21" s="84" t="s">
        <v>381</v>
      </c>
      <c r="B21" s="73"/>
      <c r="C21" s="46"/>
      <c r="D21" s="46">
        <v>200</v>
      </c>
      <c r="E21" s="46">
        <v>125</v>
      </c>
      <c r="F21" s="46">
        <v>115</v>
      </c>
      <c r="G21" s="46"/>
      <c r="H21" s="46">
        <v>190</v>
      </c>
      <c r="I21" s="46"/>
      <c r="J21" s="46">
        <v>170</v>
      </c>
      <c r="K21" s="46"/>
      <c r="L21" s="46">
        <v>150</v>
      </c>
      <c r="M21" s="46">
        <v>140</v>
      </c>
    </row>
    <row r="22" spans="1:13" ht="16.5" x14ac:dyDescent="0.3">
      <c r="A22" s="70" t="s">
        <v>383</v>
      </c>
      <c r="B22" s="73"/>
      <c r="C22" s="46">
        <v>270</v>
      </c>
      <c r="D22" s="46"/>
      <c r="E22" s="46">
        <v>140</v>
      </c>
      <c r="F22" s="46">
        <v>140</v>
      </c>
      <c r="G22" s="46">
        <v>300</v>
      </c>
      <c r="H22" s="46">
        <v>240</v>
      </c>
      <c r="I22" s="46"/>
      <c r="J22" s="46">
        <v>210</v>
      </c>
      <c r="K22" s="46">
        <v>250</v>
      </c>
      <c r="L22" s="46">
        <v>190</v>
      </c>
      <c r="M22" s="46">
        <v>160</v>
      </c>
    </row>
    <row r="23" spans="1:13" ht="16.5" x14ac:dyDescent="0.3">
      <c r="A23" s="84" t="s">
        <v>385</v>
      </c>
      <c r="B23" s="73"/>
      <c r="C23" s="46"/>
      <c r="D23" s="46">
        <v>560</v>
      </c>
      <c r="E23" s="46">
        <v>322</v>
      </c>
      <c r="F23" s="46">
        <v>252</v>
      </c>
      <c r="G23" s="46"/>
      <c r="H23" s="46">
        <v>490</v>
      </c>
      <c r="I23" s="46"/>
      <c r="J23" s="46">
        <v>420</v>
      </c>
      <c r="K23" s="46">
        <v>462</v>
      </c>
      <c r="L23" s="46">
        <v>350</v>
      </c>
      <c r="M23" s="46">
        <v>322</v>
      </c>
    </row>
    <row r="24" spans="1:13" ht="16.5" x14ac:dyDescent="0.3">
      <c r="A24" s="70" t="s">
        <v>278</v>
      </c>
      <c r="B24" s="73">
        <v>258.5</v>
      </c>
      <c r="C24" s="46">
        <v>308</v>
      </c>
      <c r="D24" s="46">
        <v>396.00000000000006</v>
      </c>
      <c r="E24" s="46">
        <v>220.00000000000003</v>
      </c>
      <c r="F24" s="46">
        <v>187.00000000000003</v>
      </c>
      <c r="G24" s="46">
        <v>462.00000000000006</v>
      </c>
      <c r="H24" s="46">
        <v>275</v>
      </c>
      <c r="I24" s="46">
        <v>236.50000000000003</v>
      </c>
      <c r="J24" s="46">
        <v>236.50000000000003</v>
      </c>
      <c r="K24" s="46">
        <v>352</v>
      </c>
      <c r="L24" s="46">
        <v>275</v>
      </c>
      <c r="M24" s="46">
        <v>253.00000000000003</v>
      </c>
    </row>
    <row r="25" spans="1:13" ht="16.5" x14ac:dyDescent="0.3">
      <c r="A25" s="84" t="s">
        <v>82</v>
      </c>
      <c r="B25" s="73"/>
      <c r="C25" s="46"/>
      <c r="D25" s="46"/>
      <c r="E25" s="46">
        <v>176</v>
      </c>
      <c r="F25" s="46">
        <v>154</v>
      </c>
      <c r="G25" s="46"/>
      <c r="H25" s="46">
        <v>264</v>
      </c>
      <c r="I25" s="46"/>
      <c r="J25" s="46">
        <v>242.00000000000003</v>
      </c>
      <c r="K25" s="46">
        <v>286</v>
      </c>
      <c r="L25" s="46">
        <v>187.00000000000003</v>
      </c>
      <c r="M25" s="46"/>
    </row>
    <row r="26" spans="1:13" ht="16.5" x14ac:dyDescent="0.3">
      <c r="A26" s="70" t="s">
        <v>299</v>
      </c>
      <c r="B26" s="73"/>
      <c r="C26" s="46"/>
      <c r="D26" s="46"/>
      <c r="E26" s="46"/>
      <c r="F26" s="46"/>
      <c r="G26" s="46"/>
      <c r="H26" s="46"/>
      <c r="I26" s="46"/>
      <c r="J26" s="46">
        <v>275</v>
      </c>
      <c r="K26" s="46"/>
      <c r="L26" s="46"/>
      <c r="M26" s="46">
        <v>220.00000000000003</v>
      </c>
    </row>
    <row r="27" spans="1:13" ht="16.5" x14ac:dyDescent="0.3">
      <c r="A27" s="84" t="s">
        <v>242</v>
      </c>
      <c r="B27" s="73"/>
      <c r="C27" s="46"/>
      <c r="D27" s="46"/>
      <c r="E27" s="46">
        <v>209</v>
      </c>
      <c r="F27" s="46">
        <v>154</v>
      </c>
      <c r="G27" s="46"/>
      <c r="H27" s="46">
        <v>440</v>
      </c>
      <c r="I27" s="46"/>
      <c r="J27" s="46">
        <v>231</v>
      </c>
      <c r="K27" s="46">
        <v>385</v>
      </c>
      <c r="L27" s="46"/>
      <c r="M27" s="46">
        <v>187</v>
      </c>
    </row>
    <row r="28" spans="1:13" ht="16.5" x14ac:dyDescent="0.3">
      <c r="A28" s="70" t="s">
        <v>285</v>
      </c>
      <c r="B28" s="73"/>
      <c r="C28" s="46"/>
      <c r="D28" s="46">
        <v>330</v>
      </c>
      <c r="E28" s="46">
        <v>192.5</v>
      </c>
      <c r="F28" s="46">
        <v>231</v>
      </c>
      <c r="G28" s="46"/>
      <c r="H28" s="46"/>
      <c r="I28" s="46"/>
      <c r="J28" s="46">
        <v>275</v>
      </c>
      <c r="K28" s="46">
        <v>302.5</v>
      </c>
      <c r="L28" s="46"/>
      <c r="M28" s="46">
        <v>137.5</v>
      </c>
    </row>
    <row r="29" spans="1:13" ht="16.5" x14ac:dyDescent="0.3">
      <c r="A29" s="84" t="s">
        <v>300</v>
      </c>
      <c r="B29" s="73"/>
      <c r="C29" s="46">
        <v>275</v>
      </c>
      <c r="D29" s="46"/>
      <c r="E29" s="46"/>
      <c r="F29" s="46"/>
      <c r="G29" s="46">
        <v>300</v>
      </c>
      <c r="H29" s="46">
        <v>225</v>
      </c>
      <c r="I29" s="46"/>
      <c r="J29" s="46">
        <v>200</v>
      </c>
      <c r="K29" s="46"/>
      <c r="L29" s="46"/>
      <c r="M29" s="46">
        <v>165</v>
      </c>
    </row>
    <row r="30" spans="1:13" ht="16.5" x14ac:dyDescent="0.3">
      <c r="A30" s="70" t="s">
        <v>280</v>
      </c>
      <c r="B30" s="73"/>
      <c r="C30" s="46"/>
      <c r="D30" s="46">
        <v>297</v>
      </c>
      <c r="E30" s="46"/>
      <c r="F30" s="46"/>
      <c r="G30" s="46"/>
      <c r="H30" s="46"/>
      <c r="I30" s="46"/>
      <c r="J30" s="46">
        <v>220</v>
      </c>
      <c r="K30" s="46"/>
      <c r="L30" s="46"/>
      <c r="M30" s="46"/>
    </row>
    <row r="31" spans="1:13" ht="16.5" x14ac:dyDescent="0.3">
      <c r="A31" s="84" t="s">
        <v>390</v>
      </c>
      <c r="B31" s="73">
        <v>175</v>
      </c>
      <c r="C31" s="46"/>
      <c r="D31" s="46">
        <v>265</v>
      </c>
      <c r="E31" s="46"/>
      <c r="F31" s="46"/>
      <c r="G31" s="46">
        <v>230</v>
      </c>
      <c r="H31" s="46"/>
      <c r="I31" s="46"/>
      <c r="J31" s="46"/>
      <c r="K31" s="46">
        <v>195</v>
      </c>
      <c r="L31" s="46"/>
      <c r="M31" s="46"/>
    </row>
    <row r="32" spans="1:13" ht="16.5" x14ac:dyDescent="0.3">
      <c r="A32" s="70" t="s">
        <v>424</v>
      </c>
      <c r="B32" s="73"/>
      <c r="C32" s="46"/>
      <c r="D32" s="46">
        <v>311.08000000000004</v>
      </c>
      <c r="E32" s="46">
        <v>171.58900000000003</v>
      </c>
      <c r="F32" s="46">
        <v>148.33500000000001</v>
      </c>
      <c r="G32" s="46"/>
      <c r="H32" s="46">
        <v>314.38000000000005</v>
      </c>
      <c r="I32" s="46"/>
      <c r="J32" s="46">
        <v>249.50200000000001</v>
      </c>
      <c r="K32" s="46">
        <v>330.09899999999999</v>
      </c>
      <c r="L32" s="46">
        <v>201.58600000000001</v>
      </c>
      <c r="M32" s="46">
        <v>184.43700000000001</v>
      </c>
    </row>
    <row r="33" spans="1:13" ht="16.5" x14ac:dyDescent="0.3">
      <c r="A33" s="84" t="s">
        <v>313</v>
      </c>
      <c r="B33" s="73"/>
      <c r="C33" s="46"/>
      <c r="D33" s="46"/>
      <c r="E33" s="46">
        <v>168.3</v>
      </c>
      <c r="F33" s="46">
        <v>184.8</v>
      </c>
      <c r="G33" s="46"/>
      <c r="H33" s="46">
        <v>289.3</v>
      </c>
      <c r="I33" s="46">
        <v>207.9</v>
      </c>
      <c r="J33" s="46">
        <v>231</v>
      </c>
      <c r="K33" s="46">
        <v>289.3</v>
      </c>
      <c r="L33" s="46"/>
      <c r="M33" s="46">
        <v>196.9</v>
      </c>
    </row>
    <row r="34" spans="1:13" ht="16.5" x14ac:dyDescent="0.3">
      <c r="A34" s="70" t="s">
        <v>427</v>
      </c>
      <c r="B34" s="73">
        <v>265</v>
      </c>
      <c r="C34" s="46"/>
      <c r="D34" s="46"/>
      <c r="E34" s="46">
        <v>170</v>
      </c>
      <c r="F34" s="46">
        <v>140</v>
      </c>
      <c r="G34" s="46"/>
      <c r="H34" s="46">
        <v>315</v>
      </c>
      <c r="I34" s="46"/>
      <c r="J34" s="46">
        <v>200</v>
      </c>
      <c r="K34" s="46"/>
      <c r="L34" s="46"/>
      <c r="M34" s="46"/>
    </row>
    <row r="35" spans="1:13" ht="16.5" x14ac:dyDescent="0.3">
      <c r="A35" s="84" t="s">
        <v>68</v>
      </c>
      <c r="B35" s="73">
        <v>286</v>
      </c>
      <c r="C35" s="46">
        <v>341</v>
      </c>
      <c r="D35" s="46">
        <v>396</v>
      </c>
      <c r="E35" s="46"/>
      <c r="F35" s="46">
        <v>132</v>
      </c>
      <c r="G35" s="46"/>
      <c r="H35" s="46">
        <v>319</v>
      </c>
      <c r="I35" s="46"/>
      <c r="J35" s="46">
        <v>242</v>
      </c>
      <c r="K35" s="46">
        <v>374</v>
      </c>
      <c r="L35" s="46">
        <v>264</v>
      </c>
      <c r="M35" s="46">
        <v>209</v>
      </c>
    </row>
    <row r="36" spans="1:13" ht="16.5" x14ac:dyDescent="0.3">
      <c r="A36" s="70" t="s">
        <v>252</v>
      </c>
      <c r="B36" s="73"/>
      <c r="C36" s="46"/>
      <c r="D36" s="46"/>
      <c r="E36" s="46"/>
      <c r="F36" s="46"/>
      <c r="G36" s="46"/>
      <c r="H36" s="46">
        <v>327.25</v>
      </c>
      <c r="I36" s="46"/>
      <c r="J36" s="46">
        <v>221.375</v>
      </c>
      <c r="K36" s="46"/>
      <c r="L36" s="46">
        <v>197.3125</v>
      </c>
      <c r="M36" s="46"/>
    </row>
    <row r="37" spans="1:13" ht="16.5" x14ac:dyDescent="0.3">
      <c r="A37" s="84" t="s">
        <v>315</v>
      </c>
      <c r="B37" s="73"/>
      <c r="C37" s="46"/>
      <c r="D37" s="46"/>
      <c r="E37" s="46">
        <v>165</v>
      </c>
      <c r="F37" s="46">
        <v>160</v>
      </c>
      <c r="G37" s="46"/>
      <c r="H37" s="46">
        <v>285</v>
      </c>
      <c r="I37" s="46"/>
      <c r="J37" s="46">
        <v>285</v>
      </c>
      <c r="K37" s="46"/>
      <c r="L37" s="46">
        <v>245</v>
      </c>
      <c r="M37" s="46">
        <v>165</v>
      </c>
    </row>
    <row r="38" spans="1:13" ht="17.25" thickBot="1" x14ac:dyDescent="0.35">
      <c r="A38" s="74" t="s">
        <v>257</v>
      </c>
      <c r="B38" s="75">
        <v>245</v>
      </c>
      <c r="C38" s="52">
        <v>305</v>
      </c>
      <c r="D38" s="52">
        <v>430</v>
      </c>
      <c r="E38" s="52">
        <v>145</v>
      </c>
      <c r="F38" s="52">
        <v>145</v>
      </c>
      <c r="G38" s="52"/>
      <c r="H38" s="52"/>
      <c r="I38" s="52">
        <v>175</v>
      </c>
      <c r="J38" s="52">
        <v>215</v>
      </c>
      <c r="K38" s="52">
        <v>345</v>
      </c>
      <c r="L38" s="52">
        <v>215</v>
      </c>
      <c r="M38" s="52">
        <v>185</v>
      </c>
    </row>
    <row r="39" spans="1:13" ht="15.75" thickTop="1" x14ac:dyDescent="0.25"/>
    <row r="40" spans="1:13" x14ac:dyDescent="0.25">
      <c r="A40" s="61" t="s">
        <v>187</v>
      </c>
      <c r="B40" s="54">
        <f>AVERAGE(B4:B38)</f>
        <v>277.4909090909091</v>
      </c>
      <c r="C40" s="54">
        <f>AVERAGE(C4:C38)</f>
        <v>326.76249999999999</v>
      </c>
      <c r="D40" s="54">
        <f t="shared" ref="D40:M40" si="0">AVERAGE(D4:D38)</f>
        <v>360.3936956521739</v>
      </c>
      <c r="E40" s="54">
        <f t="shared" si="0"/>
        <v>183.15495652173914</v>
      </c>
      <c r="F40" s="54">
        <f t="shared" si="0"/>
        <v>161.50740000000002</v>
      </c>
      <c r="G40" s="54">
        <f t="shared" si="0"/>
        <v>357.04499999999996</v>
      </c>
      <c r="H40" s="54">
        <f t="shared" si="0"/>
        <v>312.52630434782611</v>
      </c>
      <c r="I40" s="54">
        <f t="shared" si="0"/>
        <v>211.88750000000002</v>
      </c>
      <c r="J40" s="54">
        <f t="shared" si="0"/>
        <v>252.53112121212121</v>
      </c>
      <c r="K40" s="54">
        <f t="shared" si="0"/>
        <v>328.6124375</v>
      </c>
      <c r="L40" s="54">
        <f t="shared" si="0"/>
        <v>235.95350000000002</v>
      </c>
      <c r="M40" s="54">
        <f t="shared" si="0"/>
        <v>201.88747826086959</v>
      </c>
    </row>
    <row r="41" spans="1:13" x14ac:dyDescent="0.25">
      <c r="A41" s="61" t="s">
        <v>188</v>
      </c>
      <c r="B41" s="54">
        <f>STDEV(B4:B38)</f>
        <v>55.00637153176816</v>
      </c>
      <c r="C41" s="54">
        <f t="shared" ref="C41:M41" si="1">STDEV(C4:C38)</f>
        <v>48.182323363680098</v>
      </c>
      <c r="D41" s="54">
        <f t="shared" si="1"/>
        <v>91.341873328837281</v>
      </c>
      <c r="E41" s="54">
        <f t="shared" si="1"/>
        <v>45.885801567565721</v>
      </c>
      <c r="F41" s="54">
        <f t="shared" si="1"/>
        <v>39.42926596873604</v>
      </c>
      <c r="G41" s="54">
        <f t="shared" si="1"/>
        <v>99.290249185573842</v>
      </c>
      <c r="H41" s="54">
        <f t="shared" si="1"/>
        <v>72.664722468355592</v>
      </c>
      <c r="I41" s="54">
        <f t="shared" si="1"/>
        <v>39.207231020383475</v>
      </c>
      <c r="J41" s="54">
        <f t="shared" si="1"/>
        <v>50.313474887298945</v>
      </c>
      <c r="K41" s="54">
        <f t="shared" si="1"/>
        <v>74.093434043752112</v>
      </c>
      <c r="L41" s="54">
        <f t="shared" si="1"/>
        <v>50.052278304788366</v>
      </c>
      <c r="M41" s="54">
        <f t="shared" si="1"/>
        <v>55.508770145617888</v>
      </c>
    </row>
    <row r="42" spans="1:13" x14ac:dyDescent="0.25">
      <c r="A42" s="61" t="s">
        <v>189</v>
      </c>
      <c r="B42" s="54">
        <f>SUM(B40:B41)</f>
        <v>332.49728062267724</v>
      </c>
      <c r="C42" s="54">
        <f t="shared" ref="C42:M42" si="2">SUM(C40:C41)</f>
        <v>374.94482336368009</v>
      </c>
      <c r="D42" s="54">
        <f t="shared" si="2"/>
        <v>451.73556898101117</v>
      </c>
      <c r="E42" s="54">
        <f t="shared" si="2"/>
        <v>229.04075808930486</v>
      </c>
      <c r="F42" s="54">
        <f t="shared" si="2"/>
        <v>200.93666596873607</v>
      </c>
      <c r="G42" s="54">
        <f t="shared" si="2"/>
        <v>456.33524918557379</v>
      </c>
      <c r="H42" s="54">
        <f t="shared" si="2"/>
        <v>385.1910268161817</v>
      </c>
      <c r="I42" s="54">
        <f t="shared" si="2"/>
        <v>251.09473102038351</v>
      </c>
      <c r="J42" s="54">
        <f t="shared" si="2"/>
        <v>302.84459609942013</v>
      </c>
      <c r="K42" s="54">
        <f t="shared" si="2"/>
        <v>402.7058715437521</v>
      </c>
      <c r="L42" s="54">
        <f t="shared" si="2"/>
        <v>286.00577830478841</v>
      </c>
      <c r="M42" s="54">
        <f t="shared" si="2"/>
        <v>257.39624840648747</v>
      </c>
    </row>
    <row r="44" spans="1:13" x14ac:dyDescent="0.25">
      <c r="A44" s="85" t="s">
        <v>196</v>
      </c>
      <c r="B44" s="53"/>
      <c r="C44" s="53"/>
    </row>
    <row r="45" spans="1:13" x14ac:dyDescent="0.25">
      <c r="A45" s="56" t="s">
        <v>194</v>
      </c>
      <c r="B45" s="53"/>
      <c r="C45" s="53"/>
    </row>
    <row r="46" spans="1:13" x14ac:dyDescent="0.25">
      <c r="A46" s="57" t="s">
        <v>192</v>
      </c>
      <c r="B46" s="58" t="s">
        <v>193</v>
      </c>
      <c r="C46" s="53"/>
    </row>
    <row r="47" spans="1:13" x14ac:dyDescent="0.25">
      <c r="A47" s="59" t="s">
        <v>190</v>
      </c>
      <c r="B47" s="60" t="s">
        <v>191</v>
      </c>
      <c r="C47" s="53"/>
    </row>
  </sheetData>
  <mergeCells count="1">
    <mergeCell ref="B1:M1"/>
  </mergeCells>
  <conditionalFormatting pivot="1" sqref="B4:M38">
    <cfRule type="cellIs" dxfId="75" priority="4" operator="greaterThan">
      <formula>B$42</formula>
    </cfRule>
  </conditionalFormatting>
  <conditionalFormatting pivot="1" sqref="B4:M38">
    <cfRule type="cellIs" dxfId="74" priority="3" operator="between">
      <formula>B$40</formula>
      <formula>B$42</formula>
    </cfRule>
  </conditionalFormatting>
  <conditionalFormatting pivot="1" sqref="B4:M38">
    <cfRule type="cellIs" dxfId="73" priority="2" operator="lessThan">
      <formula>B$40</formula>
    </cfRule>
  </conditionalFormatting>
  <conditionalFormatting pivot="1" sqref="B4:M38">
    <cfRule type="containsBlanks" dxfId="72" priority="1">
      <formula>LEN(TRIM(B4))=0</formula>
    </cfRule>
  </conditionalFormatting>
  <hyperlinks>
    <hyperlink ref="A1" location="Summary!A1" display="Link to SUMMARY Worksheet" xr:uid="{850CD93D-73E6-4086-88F0-EB94D37C2466}"/>
  </hyperlinks>
  <pageMargins left="0.7" right="0.7" top="0.75" bottom="0.75" header="0.3" footer="0.3"/>
  <headerFooter>
    <oddHeader>&amp;C&amp;"Calibri"&amp;12&amp;KFF0000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F1AB-EBBA-4B67-AF58-830BADDA5999}">
  <sheetPr>
    <tabColor theme="2" tint="-9.9978637043366805E-2"/>
  </sheetPr>
  <dimension ref="A1:F389"/>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39" t="s">
        <v>195</v>
      </c>
      <c r="B1" s="179" t="s">
        <v>197</v>
      </c>
      <c r="C1" s="179"/>
      <c r="D1" s="179"/>
      <c r="E1" s="179"/>
      <c r="F1" s="179"/>
    </row>
    <row r="2" spans="1:6" ht="30.75" thickTop="1" x14ac:dyDescent="0.25">
      <c r="A2" s="2" t="s">
        <v>112</v>
      </c>
      <c r="B2" s="1" t="s">
        <v>0</v>
      </c>
      <c r="C2" s="2" t="s">
        <v>1</v>
      </c>
      <c r="D2" s="2" t="s">
        <v>2</v>
      </c>
      <c r="E2" s="1" t="s">
        <v>3</v>
      </c>
      <c r="F2" s="3" t="s">
        <v>4</v>
      </c>
    </row>
    <row r="3" spans="1:6" x14ac:dyDescent="0.25">
      <c r="A3" s="6" t="s">
        <v>339</v>
      </c>
      <c r="B3" s="6" t="s">
        <v>5</v>
      </c>
      <c r="C3" s="6" t="s">
        <v>93</v>
      </c>
      <c r="D3" s="6" t="s">
        <v>18</v>
      </c>
      <c r="E3" s="123">
        <v>390</v>
      </c>
      <c r="F3" s="6" t="s">
        <v>335</v>
      </c>
    </row>
    <row r="4" spans="1:6" x14ac:dyDescent="0.25">
      <c r="A4" s="9" t="s">
        <v>339</v>
      </c>
      <c r="B4" s="9" t="s">
        <v>330</v>
      </c>
      <c r="C4" s="9" t="s">
        <v>93</v>
      </c>
      <c r="D4" s="9" t="s">
        <v>42</v>
      </c>
      <c r="E4" s="124">
        <v>360</v>
      </c>
      <c r="F4" s="9" t="s">
        <v>336</v>
      </c>
    </row>
    <row r="5" spans="1:6" x14ac:dyDescent="0.25">
      <c r="A5" s="6" t="s">
        <v>339</v>
      </c>
      <c r="B5" s="6" t="s">
        <v>331</v>
      </c>
      <c r="C5" s="6" t="s">
        <v>93</v>
      </c>
      <c r="D5" s="6" t="s">
        <v>7</v>
      </c>
      <c r="E5" s="123">
        <v>300</v>
      </c>
      <c r="F5" s="6"/>
    </row>
    <row r="6" spans="1:6" x14ac:dyDescent="0.25">
      <c r="A6" s="9" t="s">
        <v>339</v>
      </c>
      <c r="B6" s="9" t="s">
        <v>331</v>
      </c>
      <c r="C6" s="9" t="s">
        <v>93</v>
      </c>
      <c r="D6" s="9" t="s">
        <v>10</v>
      </c>
      <c r="E6" s="124">
        <v>260</v>
      </c>
      <c r="F6" s="9" t="s">
        <v>337</v>
      </c>
    </row>
    <row r="7" spans="1:6" x14ac:dyDescent="0.25">
      <c r="A7" s="6" t="s">
        <v>339</v>
      </c>
      <c r="B7" s="6" t="s">
        <v>331</v>
      </c>
      <c r="C7" s="6" t="s">
        <v>93</v>
      </c>
      <c r="D7" s="6" t="s">
        <v>25</v>
      </c>
      <c r="E7" s="123">
        <v>190</v>
      </c>
      <c r="F7" s="6"/>
    </row>
    <row r="8" spans="1:6" x14ac:dyDescent="0.25">
      <c r="A8" s="9" t="s">
        <v>339</v>
      </c>
      <c r="B8" s="9" t="s">
        <v>331</v>
      </c>
      <c r="C8" s="9" t="s">
        <v>93</v>
      </c>
      <c r="D8" s="9" t="s">
        <v>12</v>
      </c>
      <c r="E8" s="124">
        <v>160</v>
      </c>
      <c r="F8" s="9"/>
    </row>
    <row r="9" spans="1:6" x14ac:dyDescent="0.25">
      <c r="A9" s="6" t="s">
        <v>339</v>
      </c>
      <c r="B9" s="6" t="s">
        <v>331</v>
      </c>
      <c r="C9" s="6" t="s">
        <v>332</v>
      </c>
      <c r="D9" s="6" t="s">
        <v>10</v>
      </c>
      <c r="E9" s="123">
        <v>260</v>
      </c>
      <c r="F9" s="6"/>
    </row>
    <row r="10" spans="1:6" x14ac:dyDescent="0.25">
      <c r="A10" s="9" t="s">
        <v>339</v>
      </c>
      <c r="B10" s="9" t="s">
        <v>331</v>
      </c>
      <c r="C10" s="9" t="s">
        <v>332</v>
      </c>
      <c r="D10" s="9" t="s">
        <v>13</v>
      </c>
      <c r="E10" s="124">
        <v>230</v>
      </c>
      <c r="F10" s="9"/>
    </row>
    <row r="11" spans="1:6" x14ac:dyDescent="0.25">
      <c r="A11" s="6" t="s">
        <v>339</v>
      </c>
      <c r="B11" s="6" t="s">
        <v>331</v>
      </c>
      <c r="C11" s="6" t="s">
        <v>209</v>
      </c>
      <c r="D11" s="6" t="s">
        <v>10</v>
      </c>
      <c r="E11" s="123">
        <v>200</v>
      </c>
      <c r="F11" s="6"/>
    </row>
    <row r="12" spans="1:6" x14ac:dyDescent="0.25">
      <c r="A12" s="9" t="s">
        <v>339</v>
      </c>
      <c r="B12" s="9" t="s">
        <v>14</v>
      </c>
      <c r="C12" s="9" t="s">
        <v>333</v>
      </c>
      <c r="D12" s="9" t="s">
        <v>34</v>
      </c>
      <c r="E12" s="124">
        <v>230</v>
      </c>
      <c r="F12" s="9" t="s">
        <v>338</v>
      </c>
    </row>
    <row r="13" spans="1:6" x14ac:dyDescent="0.25">
      <c r="A13" s="6" t="s">
        <v>339</v>
      </c>
      <c r="B13" s="6" t="s">
        <v>331</v>
      </c>
      <c r="C13" s="6" t="s">
        <v>334</v>
      </c>
      <c r="D13" s="6" t="s">
        <v>13</v>
      </c>
      <c r="E13" s="123">
        <v>200</v>
      </c>
      <c r="F13" s="6"/>
    </row>
    <row r="14" spans="1:6" ht="15.75" thickBot="1" x14ac:dyDescent="0.3">
      <c r="A14" s="15" t="s">
        <v>339</v>
      </c>
      <c r="B14" s="15" t="s">
        <v>331</v>
      </c>
      <c r="C14" s="15" t="s">
        <v>237</v>
      </c>
      <c r="D14" s="15" t="s">
        <v>43</v>
      </c>
      <c r="E14" s="125">
        <v>180</v>
      </c>
      <c r="F14" s="15"/>
    </row>
    <row r="15" spans="1:6" ht="15.75" thickTop="1" x14ac:dyDescent="0.25">
      <c r="A15" s="14" t="s">
        <v>92</v>
      </c>
      <c r="B15" s="14" t="s">
        <v>5</v>
      </c>
      <c r="C15" s="14" t="s">
        <v>93</v>
      </c>
      <c r="D15" s="14" t="s">
        <v>40</v>
      </c>
      <c r="E15" s="126">
        <v>470.25</v>
      </c>
      <c r="F15" s="14" t="s">
        <v>94</v>
      </c>
    </row>
    <row r="16" spans="1:6" x14ac:dyDescent="0.25">
      <c r="A16" s="9" t="s">
        <v>92</v>
      </c>
      <c r="B16" s="9" t="s">
        <v>5</v>
      </c>
      <c r="C16" s="9" t="s">
        <v>93</v>
      </c>
      <c r="D16" s="9" t="s">
        <v>18</v>
      </c>
      <c r="E16" s="124">
        <v>370.97500000000002</v>
      </c>
      <c r="F16" s="9" t="s">
        <v>95</v>
      </c>
    </row>
    <row r="17" spans="1:6" x14ac:dyDescent="0.25">
      <c r="A17" s="6" t="s">
        <v>92</v>
      </c>
      <c r="B17" s="6" t="s">
        <v>5</v>
      </c>
      <c r="C17" s="6" t="s">
        <v>93</v>
      </c>
      <c r="D17" s="6" t="s">
        <v>21</v>
      </c>
      <c r="E17" s="123">
        <v>339.625</v>
      </c>
      <c r="F17" s="6" t="s">
        <v>96</v>
      </c>
    </row>
    <row r="18" spans="1:6" x14ac:dyDescent="0.25">
      <c r="A18" s="9" t="s">
        <v>92</v>
      </c>
      <c r="B18" s="9" t="s">
        <v>5</v>
      </c>
      <c r="C18" s="9" t="s">
        <v>93</v>
      </c>
      <c r="D18" s="9" t="s">
        <v>42</v>
      </c>
      <c r="E18" s="124">
        <v>266.47500000000002</v>
      </c>
      <c r="F18" s="9" t="s">
        <v>97</v>
      </c>
    </row>
    <row r="19" spans="1:6" x14ac:dyDescent="0.25">
      <c r="A19" s="6" t="s">
        <v>92</v>
      </c>
      <c r="B19" s="6" t="s">
        <v>5</v>
      </c>
      <c r="C19" s="6" t="s">
        <v>93</v>
      </c>
      <c r="D19" s="6" t="s">
        <v>10</v>
      </c>
      <c r="E19" s="123">
        <v>219.45</v>
      </c>
      <c r="F19" s="6" t="s">
        <v>98</v>
      </c>
    </row>
    <row r="20" spans="1:6" ht="30" x14ac:dyDescent="0.25">
      <c r="A20" s="9" t="s">
        <v>92</v>
      </c>
      <c r="B20" s="9" t="s">
        <v>5</v>
      </c>
      <c r="C20" s="9" t="s">
        <v>93</v>
      </c>
      <c r="D20" s="9" t="s">
        <v>34</v>
      </c>
      <c r="E20" s="124">
        <v>182.875</v>
      </c>
      <c r="F20" s="9" t="s">
        <v>99</v>
      </c>
    </row>
    <row r="21" spans="1:6" x14ac:dyDescent="0.25">
      <c r="A21" s="6" t="s">
        <v>92</v>
      </c>
      <c r="B21" s="6" t="s">
        <v>5</v>
      </c>
      <c r="C21" s="6" t="s">
        <v>93</v>
      </c>
      <c r="D21" s="6" t="s">
        <v>12</v>
      </c>
      <c r="E21" s="123">
        <v>156.75</v>
      </c>
      <c r="F21" s="6" t="s">
        <v>100</v>
      </c>
    </row>
    <row r="22" spans="1:6" ht="30" x14ac:dyDescent="0.25">
      <c r="A22" s="9" t="s">
        <v>92</v>
      </c>
      <c r="B22" s="9" t="s">
        <v>5</v>
      </c>
      <c r="C22" s="9" t="s">
        <v>93</v>
      </c>
      <c r="D22" s="9" t="s">
        <v>34</v>
      </c>
      <c r="E22" s="124">
        <v>256.02499999999998</v>
      </c>
      <c r="F22" s="9" t="s">
        <v>101</v>
      </c>
    </row>
    <row r="23" spans="1:6" x14ac:dyDescent="0.25">
      <c r="A23" s="6" t="s">
        <v>92</v>
      </c>
      <c r="B23" s="6" t="s">
        <v>5</v>
      </c>
      <c r="C23" s="6" t="s">
        <v>93</v>
      </c>
      <c r="D23" s="6" t="s">
        <v>13</v>
      </c>
      <c r="E23" s="123">
        <v>203.77500000000001</v>
      </c>
      <c r="F23" s="6" t="s">
        <v>102</v>
      </c>
    </row>
    <row r="24" spans="1:6" x14ac:dyDescent="0.25">
      <c r="A24" s="9" t="s">
        <v>92</v>
      </c>
      <c r="B24" s="9" t="s">
        <v>5</v>
      </c>
      <c r="C24" s="9" t="s">
        <v>93</v>
      </c>
      <c r="D24" s="9" t="s">
        <v>43</v>
      </c>
      <c r="E24" s="124">
        <v>161.97499999999999</v>
      </c>
      <c r="F24" s="9" t="s">
        <v>103</v>
      </c>
    </row>
    <row r="25" spans="1:6" ht="75" x14ac:dyDescent="0.25">
      <c r="A25" s="6" t="s">
        <v>92</v>
      </c>
      <c r="B25" s="6" t="s">
        <v>104</v>
      </c>
      <c r="C25" s="6" t="s">
        <v>93</v>
      </c>
      <c r="D25" s="6" t="s">
        <v>18</v>
      </c>
      <c r="E25" s="123">
        <v>242</v>
      </c>
      <c r="F25" s="6" t="s">
        <v>105</v>
      </c>
    </row>
    <row r="26" spans="1:6" ht="75" x14ac:dyDescent="0.25">
      <c r="A26" s="9" t="s">
        <v>92</v>
      </c>
      <c r="B26" s="9" t="s">
        <v>104</v>
      </c>
      <c r="C26" s="9" t="s">
        <v>93</v>
      </c>
      <c r="D26" s="9" t="s">
        <v>21</v>
      </c>
      <c r="E26" s="124">
        <v>176</v>
      </c>
      <c r="F26" s="9" t="s">
        <v>106</v>
      </c>
    </row>
    <row r="27" spans="1:6" ht="75" x14ac:dyDescent="0.25">
      <c r="A27" s="6" t="s">
        <v>92</v>
      </c>
      <c r="B27" s="6" t="s">
        <v>104</v>
      </c>
      <c r="C27" s="6" t="s">
        <v>93</v>
      </c>
      <c r="D27" s="6" t="s">
        <v>42</v>
      </c>
      <c r="E27" s="123">
        <v>115.5</v>
      </c>
      <c r="F27" s="6" t="s">
        <v>106</v>
      </c>
    </row>
    <row r="28" spans="1:6" ht="75" x14ac:dyDescent="0.25">
      <c r="A28" s="9" t="s">
        <v>92</v>
      </c>
      <c r="B28" s="9" t="s">
        <v>104</v>
      </c>
      <c r="C28" s="9" t="s">
        <v>93</v>
      </c>
      <c r="D28" s="9" t="s">
        <v>10</v>
      </c>
      <c r="E28" s="124">
        <v>95</v>
      </c>
      <c r="F28" s="9" t="s">
        <v>107</v>
      </c>
    </row>
    <row r="29" spans="1:6" ht="90" x14ac:dyDescent="0.25">
      <c r="A29" s="6" t="s">
        <v>92</v>
      </c>
      <c r="B29" s="6" t="s">
        <v>104</v>
      </c>
      <c r="C29" s="6" t="s">
        <v>93</v>
      </c>
      <c r="D29" s="6" t="s">
        <v>34</v>
      </c>
      <c r="E29" s="123">
        <v>80</v>
      </c>
      <c r="F29" s="6" t="s">
        <v>108</v>
      </c>
    </row>
    <row r="30" spans="1:6" ht="90" x14ac:dyDescent="0.25">
      <c r="A30" s="9" t="s">
        <v>92</v>
      </c>
      <c r="B30" s="9" t="s">
        <v>104</v>
      </c>
      <c r="C30" s="9" t="s">
        <v>93</v>
      </c>
      <c r="D30" s="9" t="s">
        <v>34</v>
      </c>
      <c r="E30" s="124">
        <v>148.5</v>
      </c>
      <c r="F30" s="9" t="s">
        <v>109</v>
      </c>
    </row>
    <row r="31" spans="1:6" ht="75" x14ac:dyDescent="0.25">
      <c r="A31" s="6" t="s">
        <v>92</v>
      </c>
      <c r="B31" s="6" t="s">
        <v>104</v>
      </c>
      <c r="C31" s="6" t="s">
        <v>93</v>
      </c>
      <c r="D31" s="6" t="s">
        <v>13</v>
      </c>
      <c r="E31" s="123">
        <v>82.5</v>
      </c>
      <c r="F31" s="6" t="s">
        <v>110</v>
      </c>
    </row>
    <row r="32" spans="1:6" ht="75.75" thickBot="1" x14ac:dyDescent="0.3">
      <c r="A32" s="15" t="s">
        <v>92</v>
      </c>
      <c r="B32" s="15" t="s">
        <v>104</v>
      </c>
      <c r="C32" s="15" t="s">
        <v>93</v>
      </c>
      <c r="D32" s="15" t="s">
        <v>43</v>
      </c>
      <c r="E32" s="125">
        <v>66</v>
      </c>
      <c r="F32" s="15" t="s">
        <v>111</v>
      </c>
    </row>
    <row r="33" spans="1:6" ht="30.75" thickTop="1" x14ac:dyDescent="0.25">
      <c r="A33" s="14" t="s">
        <v>344</v>
      </c>
      <c r="B33" s="14" t="s">
        <v>340</v>
      </c>
      <c r="C33" s="14" t="s">
        <v>260</v>
      </c>
      <c r="D33" s="14" t="s">
        <v>42</v>
      </c>
      <c r="E33" s="126">
        <v>210</v>
      </c>
      <c r="F33" s="14"/>
    </row>
    <row r="34" spans="1:6" ht="30" x14ac:dyDescent="0.25">
      <c r="A34" s="9" t="s">
        <v>344</v>
      </c>
      <c r="B34" s="9" t="s">
        <v>5</v>
      </c>
      <c r="C34" s="9" t="s">
        <v>260</v>
      </c>
      <c r="D34" s="9" t="s">
        <v>42</v>
      </c>
      <c r="E34" s="124">
        <v>210</v>
      </c>
      <c r="F34" s="9"/>
    </row>
    <row r="35" spans="1:6" ht="30" x14ac:dyDescent="0.25">
      <c r="A35" s="6" t="s">
        <v>344</v>
      </c>
      <c r="B35" s="6" t="s">
        <v>341</v>
      </c>
      <c r="C35" s="6" t="s">
        <v>260</v>
      </c>
      <c r="D35" s="6" t="s">
        <v>42</v>
      </c>
      <c r="E35" s="123">
        <v>210</v>
      </c>
      <c r="F35" s="6"/>
    </row>
    <row r="36" spans="1:6" ht="30" x14ac:dyDescent="0.25">
      <c r="A36" s="9" t="s">
        <v>344</v>
      </c>
      <c r="B36" s="9" t="s">
        <v>341</v>
      </c>
      <c r="C36" s="9" t="s">
        <v>260</v>
      </c>
      <c r="D36" s="9" t="s">
        <v>10</v>
      </c>
      <c r="E36" s="124">
        <v>190</v>
      </c>
      <c r="F36" s="9"/>
    </row>
    <row r="37" spans="1:6" ht="30" x14ac:dyDescent="0.25">
      <c r="A37" s="6" t="s">
        <v>344</v>
      </c>
      <c r="B37" s="6" t="s">
        <v>5</v>
      </c>
      <c r="C37" s="6" t="s">
        <v>260</v>
      </c>
      <c r="D37" s="6" t="s">
        <v>18</v>
      </c>
      <c r="E37" s="123">
        <v>230</v>
      </c>
      <c r="F37" s="6"/>
    </row>
    <row r="38" spans="1:6" ht="30" x14ac:dyDescent="0.25">
      <c r="A38" s="9" t="s">
        <v>344</v>
      </c>
      <c r="B38" s="9" t="s">
        <v>340</v>
      </c>
      <c r="C38" s="9" t="s">
        <v>342</v>
      </c>
      <c r="D38" s="9" t="s">
        <v>42</v>
      </c>
      <c r="E38" s="124">
        <v>210</v>
      </c>
      <c r="F38" s="9"/>
    </row>
    <row r="39" spans="1:6" ht="30" x14ac:dyDescent="0.25">
      <c r="A39" s="6" t="s">
        <v>344</v>
      </c>
      <c r="B39" s="6" t="s">
        <v>5</v>
      </c>
      <c r="C39" s="6" t="s">
        <v>342</v>
      </c>
      <c r="D39" s="6" t="s">
        <v>42</v>
      </c>
      <c r="E39" s="123">
        <v>210</v>
      </c>
      <c r="F39" s="6"/>
    </row>
    <row r="40" spans="1:6" ht="30" x14ac:dyDescent="0.25">
      <c r="A40" s="9" t="s">
        <v>344</v>
      </c>
      <c r="B40" s="9" t="s">
        <v>341</v>
      </c>
      <c r="C40" s="9" t="s">
        <v>342</v>
      </c>
      <c r="D40" s="9" t="s">
        <v>42</v>
      </c>
      <c r="E40" s="124">
        <v>210</v>
      </c>
      <c r="F40" s="9"/>
    </row>
    <row r="41" spans="1:6" ht="30" x14ac:dyDescent="0.25">
      <c r="A41" s="6" t="s">
        <v>344</v>
      </c>
      <c r="B41" s="6" t="s">
        <v>341</v>
      </c>
      <c r="C41" s="6" t="s">
        <v>342</v>
      </c>
      <c r="D41" s="6" t="s">
        <v>10</v>
      </c>
      <c r="E41" s="123">
        <v>190</v>
      </c>
      <c r="F41" s="6"/>
    </row>
    <row r="42" spans="1:6" ht="30" x14ac:dyDescent="0.25">
      <c r="A42" s="9" t="s">
        <v>344</v>
      </c>
      <c r="B42" s="9" t="s">
        <v>5</v>
      </c>
      <c r="C42" s="9" t="s">
        <v>342</v>
      </c>
      <c r="D42" s="9" t="s">
        <v>18</v>
      </c>
      <c r="E42" s="124">
        <v>230</v>
      </c>
      <c r="F42" s="9"/>
    </row>
    <row r="43" spans="1:6" ht="30" x14ac:dyDescent="0.25">
      <c r="A43" s="6" t="s">
        <v>344</v>
      </c>
      <c r="B43" s="6" t="s">
        <v>340</v>
      </c>
      <c r="C43" s="6" t="s">
        <v>343</v>
      </c>
      <c r="D43" s="6" t="s">
        <v>42</v>
      </c>
      <c r="E43" s="123">
        <v>210</v>
      </c>
      <c r="F43" s="6"/>
    </row>
    <row r="44" spans="1:6" ht="30" x14ac:dyDescent="0.25">
      <c r="A44" s="9" t="s">
        <v>344</v>
      </c>
      <c r="B44" s="9" t="s">
        <v>5</v>
      </c>
      <c r="C44" s="9" t="s">
        <v>343</v>
      </c>
      <c r="D44" s="9" t="s">
        <v>42</v>
      </c>
      <c r="E44" s="124">
        <v>210</v>
      </c>
      <c r="F44" s="9"/>
    </row>
    <row r="45" spans="1:6" ht="30" x14ac:dyDescent="0.25">
      <c r="A45" s="6" t="s">
        <v>344</v>
      </c>
      <c r="B45" s="6" t="s">
        <v>341</v>
      </c>
      <c r="C45" s="6" t="s">
        <v>343</v>
      </c>
      <c r="D45" s="6" t="s">
        <v>42</v>
      </c>
      <c r="E45" s="123">
        <v>210</v>
      </c>
      <c r="F45" s="6"/>
    </row>
    <row r="46" spans="1:6" ht="30" x14ac:dyDescent="0.25">
      <c r="A46" s="9" t="s">
        <v>344</v>
      </c>
      <c r="B46" s="9" t="s">
        <v>341</v>
      </c>
      <c r="C46" s="9" t="s">
        <v>343</v>
      </c>
      <c r="D46" s="9" t="s">
        <v>10</v>
      </c>
      <c r="E46" s="124">
        <v>190</v>
      </c>
      <c r="F46" s="9"/>
    </row>
    <row r="47" spans="1:6" ht="30.75" thickBot="1" x14ac:dyDescent="0.3">
      <c r="A47" s="7" t="s">
        <v>344</v>
      </c>
      <c r="B47" s="7" t="s">
        <v>5</v>
      </c>
      <c r="C47" s="7" t="s">
        <v>343</v>
      </c>
      <c r="D47" s="7" t="s">
        <v>18</v>
      </c>
      <c r="E47" s="127">
        <v>230</v>
      </c>
      <c r="F47" s="7"/>
    </row>
    <row r="48" spans="1:6" ht="15.75" thickTop="1" x14ac:dyDescent="0.25">
      <c r="A48" s="108" t="s">
        <v>198</v>
      </c>
      <c r="B48" s="108" t="s">
        <v>199</v>
      </c>
      <c r="C48" s="108" t="s">
        <v>200</v>
      </c>
      <c r="D48" s="108" t="s">
        <v>40</v>
      </c>
      <c r="E48" s="128">
        <v>330</v>
      </c>
      <c r="F48" s="108" t="s">
        <v>203</v>
      </c>
    </row>
    <row r="49" spans="1:6" x14ac:dyDescent="0.25">
      <c r="A49" s="6" t="s">
        <v>198</v>
      </c>
      <c r="B49" s="6" t="s">
        <v>199</v>
      </c>
      <c r="C49" s="6" t="s">
        <v>200</v>
      </c>
      <c r="D49" s="6" t="s">
        <v>40</v>
      </c>
      <c r="E49" s="123">
        <v>330</v>
      </c>
      <c r="F49" s="6" t="s">
        <v>204</v>
      </c>
    </row>
    <row r="50" spans="1:6" x14ac:dyDescent="0.25">
      <c r="A50" s="9" t="s">
        <v>198</v>
      </c>
      <c r="B50" s="9" t="s">
        <v>199</v>
      </c>
      <c r="C50" s="9" t="s">
        <v>201</v>
      </c>
      <c r="D50" s="9" t="s">
        <v>10</v>
      </c>
      <c r="E50" s="124">
        <v>275</v>
      </c>
      <c r="F50" s="9" t="s">
        <v>205</v>
      </c>
    </row>
    <row r="51" spans="1:6" ht="15.75" thickBot="1" x14ac:dyDescent="0.3">
      <c r="A51" s="7" t="s">
        <v>198</v>
      </c>
      <c r="B51" s="7" t="s">
        <v>199</v>
      </c>
      <c r="C51" s="7" t="s">
        <v>202</v>
      </c>
      <c r="D51" s="7" t="s">
        <v>34</v>
      </c>
      <c r="E51" s="127">
        <v>255</v>
      </c>
      <c r="F51" s="7" t="s">
        <v>206</v>
      </c>
    </row>
    <row r="52" spans="1:6" ht="30.75" thickTop="1" x14ac:dyDescent="0.25">
      <c r="A52" s="108" t="s">
        <v>211</v>
      </c>
      <c r="B52" s="108" t="s">
        <v>199</v>
      </c>
      <c r="C52" s="108" t="s">
        <v>207</v>
      </c>
      <c r="D52" s="108" t="s">
        <v>40</v>
      </c>
      <c r="E52" s="128">
        <v>510</v>
      </c>
      <c r="F52" s="108"/>
    </row>
    <row r="53" spans="1:6" ht="30" x14ac:dyDescent="0.25">
      <c r="A53" s="6" t="s">
        <v>211</v>
      </c>
      <c r="B53" s="6" t="s">
        <v>14</v>
      </c>
      <c r="C53" s="6" t="s">
        <v>207</v>
      </c>
      <c r="D53" s="6" t="s">
        <v>18</v>
      </c>
      <c r="E53" s="123">
        <v>380</v>
      </c>
      <c r="F53" s="6"/>
    </row>
    <row r="54" spans="1:6" ht="30" x14ac:dyDescent="0.25">
      <c r="A54" s="9" t="s">
        <v>211</v>
      </c>
      <c r="B54" s="9" t="s">
        <v>199</v>
      </c>
      <c r="C54" s="9" t="s">
        <v>208</v>
      </c>
      <c r="D54" s="9" t="s">
        <v>21</v>
      </c>
      <c r="E54" s="124">
        <v>330</v>
      </c>
      <c r="F54" s="9"/>
    </row>
    <row r="55" spans="1:6" x14ac:dyDescent="0.25">
      <c r="A55" s="6" t="s">
        <v>211</v>
      </c>
      <c r="B55" s="6" t="s">
        <v>199</v>
      </c>
      <c r="C55" s="6" t="s">
        <v>209</v>
      </c>
      <c r="D55" s="6" t="s">
        <v>42</v>
      </c>
      <c r="E55" s="123">
        <v>280</v>
      </c>
      <c r="F55" s="6"/>
    </row>
    <row r="56" spans="1:6" x14ac:dyDescent="0.25">
      <c r="A56" s="9" t="s">
        <v>211</v>
      </c>
      <c r="B56" s="9" t="s">
        <v>199</v>
      </c>
      <c r="C56" s="9" t="s">
        <v>210</v>
      </c>
      <c r="D56" s="9" t="s">
        <v>10</v>
      </c>
      <c r="E56" s="124">
        <v>225</v>
      </c>
      <c r="F56" s="9"/>
    </row>
    <row r="57" spans="1:6" ht="30" x14ac:dyDescent="0.25">
      <c r="A57" s="6" t="s">
        <v>211</v>
      </c>
      <c r="B57" s="6" t="s">
        <v>199</v>
      </c>
      <c r="C57" s="6" t="s">
        <v>207</v>
      </c>
      <c r="D57" s="6" t="s">
        <v>25</v>
      </c>
      <c r="E57" s="123">
        <v>170</v>
      </c>
      <c r="F57" s="6"/>
    </row>
    <row r="58" spans="1:6" ht="30" x14ac:dyDescent="0.25">
      <c r="A58" s="9" t="s">
        <v>211</v>
      </c>
      <c r="B58" s="9" t="s">
        <v>199</v>
      </c>
      <c r="C58" s="9" t="s">
        <v>207</v>
      </c>
      <c r="D58" s="9" t="s">
        <v>13</v>
      </c>
      <c r="E58" s="124">
        <v>120</v>
      </c>
      <c r="F58" s="9"/>
    </row>
    <row r="59" spans="1:6" ht="30.75" thickBot="1" x14ac:dyDescent="0.3">
      <c r="A59" s="7" t="s">
        <v>211</v>
      </c>
      <c r="B59" s="7" t="s">
        <v>199</v>
      </c>
      <c r="C59" s="7" t="s">
        <v>207</v>
      </c>
      <c r="D59" s="7" t="s">
        <v>12</v>
      </c>
      <c r="E59" s="127">
        <v>120</v>
      </c>
      <c r="F59" s="7"/>
    </row>
    <row r="60" spans="1:6" ht="75.75" thickTop="1" x14ac:dyDescent="0.25">
      <c r="A60" s="108" t="s">
        <v>44</v>
      </c>
      <c r="B60" s="108" t="s">
        <v>38</v>
      </c>
      <c r="C60" s="108" t="s">
        <v>212</v>
      </c>
      <c r="D60" s="108" t="s">
        <v>40</v>
      </c>
      <c r="E60" s="128">
        <v>420</v>
      </c>
      <c r="F60" s="108" t="s">
        <v>213</v>
      </c>
    </row>
    <row r="61" spans="1:6" ht="75" x14ac:dyDescent="0.25">
      <c r="A61" s="6" t="s">
        <v>44</v>
      </c>
      <c r="B61" s="6" t="s">
        <v>38</v>
      </c>
      <c r="C61" s="6" t="s">
        <v>212</v>
      </c>
      <c r="D61" s="6" t="s">
        <v>18</v>
      </c>
      <c r="E61" s="123">
        <v>420</v>
      </c>
      <c r="F61" s="6" t="s">
        <v>213</v>
      </c>
    </row>
    <row r="62" spans="1:6" ht="75" x14ac:dyDescent="0.25">
      <c r="A62" s="9" t="s">
        <v>44</v>
      </c>
      <c r="B62" s="9" t="s">
        <v>38</v>
      </c>
      <c r="C62" s="9" t="s">
        <v>212</v>
      </c>
      <c r="D62" s="9" t="s">
        <v>7</v>
      </c>
      <c r="E62" s="124">
        <v>375</v>
      </c>
      <c r="F62" s="9" t="s">
        <v>213</v>
      </c>
    </row>
    <row r="63" spans="1:6" ht="75" x14ac:dyDescent="0.25">
      <c r="A63" s="6" t="s">
        <v>44</v>
      </c>
      <c r="B63" s="6" t="s">
        <v>38</v>
      </c>
      <c r="C63" s="6" t="s">
        <v>212</v>
      </c>
      <c r="D63" s="6" t="s">
        <v>21</v>
      </c>
      <c r="E63" s="123">
        <v>375</v>
      </c>
      <c r="F63" s="6" t="s">
        <v>213</v>
      </c>
    </row>
    <row r="64" spans="1:6" ht="75" x14ac:dyDescent="0.25">
      <c r="A64" s="9" t="s">
        <v>44</v>
      </c>
      <c r="B64" s="9" t="s">
        <v>38</v>
      </c>
      <c r="C64" s="9" t="s">
        <v>212</v>
      </c>
      <c r="D64" s="9" t="s">
        <v>42</v>
      </c>
      <c r="E64" s="124">
        <v>340</v>
      </c>
      <c r="F64" s="9" t="s">
        <v>213</v>
      </c>
    </row>
    <row r="65" spans="1:6" ht="75" x14ac:dyDescent="0.25">
      <c r="A65" s="6" t="s">
        <v>44</v>
      </c>
      <c r="B65" s="6" t="s">
        <v>38</v>
      </c>
      <c r="C65" s="6" t="s">
        <v>212</v>
      </c>
      <c r="D65" s="6" t="s">
        <v>9</v>
      </c>
      <c r="E65" s="123">
        <v>340</v>
      </c>
      <c r="F65" s="6" t="s">
        <v>213</v>
      </c>
    </row>
    <row r="66" spans="1:6" ht="75" x14ac:dyDescent="0.25">
      <c r="A66" s="9" t="s">
        <v>44</v>
      </c>
      <c r="B66" s="9" t="s">
        <v>38</v>
      </c>
      <c r="C66" s="9" t="s">
        <v>212</v>
      </c>
      <c r="D66" s="9" t="s">
        <v>10</v>
      </c>
      <c r="E66" s="124">
        <v>290</v>
      </c>
      <c r="F66" s="9" t="s">
        <v>213</v>
      </c>
    </row>
    <row r="67" spans="1:6" ht="75" x14ac:dyDescent="0.25">
      <c r="A67" s="6" t="s">
        <v>44</v>
      </c>
      <c r="B67" s="6" t="s">
        <v>38</v>
      </c>
      <c r="C67" s="6" t="s">
        <v>212</v>
      </c>
      <c r="D67" s="6" t="s">
        <v>25</v>
      </c>
      <c r="E67" s="123">
        <v>290</v>
      </c>
      <c r="F67" s="6" t="s">
        <v>213</v>
      </c>
    </row>
    <row r="68" spans="1:6" ht="75" x14ac:dyDescent="0.25">
      <c r="A68" s="9" t="s">
        <v>44</v>
      </c>
      <c r="B68" s="9" t="s">
        <v>38</v>
      </c>
      <c r="C68" s="9" t="s">
        <v>212</v>
      </c>
      <c r="D68" s="9" t="s">
        <v>34</v>
      </c>
      <c r="E68" s="124">
        <v>230</v>
      </c>
      <c r="F68" s="9" t="s">
        <v>213</v>
      </c>
    </row>
    <row r="69" spans="1:6" ht="75" x14ac:dyDescent="0.25">
      <c r="A69" s="6" t="s">
        <v>44</v>
      </c>
      <c r="B69" s="6" t="s">
        <v>38</v>
      </c>
      <c r="C69" s="6" t="s">
        <v>212</v>
      </c>
      <c r="D69" s="6" t="s">
        <v>13</v>
      </c>
      <c r="E69" s="123">
        <v>250</v>
      </c>
      <c r="F69" s="6" t="s">
        <v>213</v>
      </c>
    </row>
    <row r="70" spans="1:6" ht="75" x14ac:dyDescent="0.25">
      <c r="A70" s="9" t="s">
        <v>44</v>
      </c>
      <c r="B70" s="9" t="s">
        <v>38</v>
      </c>
      <c r="C70" s="9" t="s">
        <v>212</v>
      </c>
      <c r="D70" s="9" t="s">
        <v>43</v>
      </c>
      <c r="E70" s="124">
        <v>200</v>
      </c>
      <c r="F70" s="9" t="s">
        <v>213</v>
      </c>
    </row>
    <row r="71" spans="1:6" ht="75.75" thickBot="1" x14ac:dyDescent="0.3">
      <c r="A71" s="7" t="s">
        <v>44</v>
      </c>
      <c r="B71" s="7" t="s">
        <v>38</v>
      </c>
      <c r="C71" s="7" t="s">
        <v>212</v>
      </c>
      <c r="D71" s="7" t="s">
        <v>12</v>
      </c>
      <c r="E71" s="127">
        <v>180</v>
      </c>
      <c r="F71" s="7" t="s">
        <v>213</v>
      </c>
    </row>
    <row r="72" spans="1:6" ht="15.75" thickTop="1" x14ac:dyDescent="0.25">
      <c r="A72" s="108" t="s">
        <v>61</v>
      </c>
      <c r="B72" s="108" t="s">
        <v>53</v>
      </c>
      <c r="C72" s="108" t="s">
        <v>93</v>
      </c>
      <c r="D72" s="108" t="s">
        <v>18</v>
      </c>
      <c r="E72" s="128">
        <v>385</v>
      </c>
      <c r="F72" s="108" t="s">
        <v>18</v>
      </c>
    </row>
    <row r="73" spans="1:6" x14ac:dyDescent="0.25">
      <c r="A73" s="6" t="s">
        <v>61</v>
      </c>
      <c r="B73" s="6" t="s">
        <v>53</v>
      </c>
      <c r="C73" s="6" t="s">
        <v>93</v>
      </c>
      <c r="D73" s="6" t="s">
        <v>42</v>
      </c>
      <c r="E73" s="123">
        <v>363</v>
      </c>
      <c r="F73" s="6" t="s">
        <v>54</v>
      </c>
    </row>
    <row r="74" spans="1:6" x14ac:dyDescent="0.25">
      <c r="A74" s="9" t="s">
        <v>61</v>
      </c>
      <c r="B74" s="9" t="s">
        <v>53</v>
      </c>
      <c r="C74" s="9" t="s">
        <v>93</v>
      </c>
      <c r="D74" s="9" t="s">
        <v>9</v>
      </c>
      <c r="E74" s="124">
        <v>341</v>
      </c>
      <c r="F74" s="9" t="s">
        <v>55</v>
      </c>
    </row>
    <row r="75" spans="1:6" x14ac:dyDescent="0.25">
      <c r="A75" s="6" t="s">
        <v>61</v>
      </c>
      <c r="B75" s="6" t="s">
        <v>53</v>
      </c>
      <c r="C75" s="6" t="s">
        <v>93</v>
      </c>
      <c r="D75" s="6" t="s">
        <v>34</v>
      </c>
      <c r="E75" s="123">
        <v>308</v>
      </c>
      <c r="F75" s="6" t="s">
        <v>56</v>
      </c>
    </row>
    <row r="76" spans="1:6" ht="30" x14ac:dyDescent="0.25">
      <c r="A76" s="9" t="s">
        <v>61</v>
      </c>
      <c r="B76" s="9" t="s">
        <v>53</v>
      </c>
      <c r="C76" s="9" t="s">
        <v>93</v>
      </c>
      <c r="D76" s="9" t="s">
        <v>10</v>
      </c>
      <c r="E76" s="124">
        <v>264</v>
      </c>
      <c r="F76" s="9" t="s">
        <v>57</v>
      </c>
    </row>
    <row r="77" spans="1:6" x14ac:dyDescent="0.25">
      <c r="A77" s="6" t="s">
        <v>61</v>
      </c>
      <c r="B77" s="6" t="s">
        <v>53</v>
      </c>
      <c r="C77" s="6" t="s">
        <v>93</v>
      </c>
      <c r="D77" s="6" t="s">
        <v>13</v>
      </c>
      <c r="E77" s="123">
        <v>231</v>
      </c>
      <c r="F77" s="6" t="s">
        <v>58</v>
      </c>
    </row>
    <row r="78" spans="1:6" x14ac:dyDescent="0.25">
      <c r="A78" s="9" t="s">
        <v>61</v>
      </c>
      <c r="B78" s="9" t="s">
        <v>53</v>
      </c>
      <c r="C78" s="9" t="s">
        <v>93</v>
      </c>
      <c r="D78" s="9" t="s">
        <v>13</v>
      </c>
      <c r="E78" s="124">
        <v>198</v>
      </c>
      <c r="F78" s="9" t="s">
        <v>59</v>
      </c>
    </row>
    <row r="79" spans="1:6" ht="15.75" thickBot="1" x14ac:dyDescent="0.3">
      <c r="A79" s="7" t="s">
        <v>61</v>
      </c>
      <c r="B79" s="7" t="s">
        <v>53</v>
      </c>
      <c r="C79" s="7" t="s">
        <v>93</v>
      </c>
      <c r="D79" s="7" t="s">
        <v>12</v>
      </c>
      <c r="E79" s="127">
        <v>187</v>
      </c>
      <c r="F79" s="7" t="s">
        <v>60</v>
      </c>
    </row>
    <row r="80" spans="1:6" ht="30.75" thickTop="1" x14ac:dyDescent="0.25">
      <c r="A80" s="108" t="s">
        <v>223</v>
      </c>
      <c r="B80" s="108" t="s">
        <v>5</v>
      </c>
      <c r="C80" s="108" t="s">
        <v>214</v>
      </c>
      <c r="D80" s="108" t="s">
        <v>18</v>
      </c>
      <c r="E80" s="128">
        <v>511.5</v>
      </c>
      <c r="F80" s="108" t="s">
        <v>224</v>
      </c>
    </row>
    <row r="81" spans="1:6" ht="30" x14ac:dyDescent="0.25">
      <c r="A81" s="6" t="s">
        <v>223</v>
      </c>
      <c r="B81" s="6" t="s">
        <v>5</v>
      </c>
      <c r="C81" s="6" t="s">
        <v>215</v>
      </c>
      <c r="D81" s="6" t="s">
        <v>21</v>
      </c>
      <c r="E81" s="123">
        <v>429</v>
      </c>
      <c r="F81" s="6" t="s">
        <v>225</v>
      </c>
    </row>
    <row r="82" spans="1:6" ht="30" x14ac:dyDescent="0.25">
      <c r="A82" s="9" t="s">
        <v>223</v>
      </c>
      <c r="B82" s="9" t="s">
        <v>5</v>
      </c>
      <c r="C82" s="9" t="s">
        <v>216</v>
      </c>
      <c r="D82" s="9" t="s">
        <v>10</v>
      </c>
      <c r="E82" s="124">
        <v>357.5</v>
      </c>
      <c r="F82" s="9" t="s">
        <v>226</v>
      </c>
    </row>
    <row r="83" spans="1:6" x14ac:dyDescent="0.25">
      <c r="A83" s="6" t="s">
        <v>223</v>
      </c>
      <c r="B83" s="6" t="s">
        <v>5</v>
      </c>
      <c r="C83" s="6" t="s">
        <v>217</v>
      </c>
      <c r="D83" s="6" t="s">
        <v>13</v>
      </c>
      <c r="E83" s="123">
        <v>341</v>
      </c>
      <c r="F83" s="6" t="s">
        <v>227</v>
      </c>
    </row>
    <row r="84" spans="1:6" x14ac:dyDescent="0.25">
      <c r="A84" s="9" t="s">
        <v>223</v>
      </c>
      <c r="B84" s="9" t="s">
        <v>5</v>
      </c>
      <c r="C84" s="9" t="s">
        <v>218</v>
      </c>
      <c r="D84" s="9" t="s">
        <v>43</v>
      </c>
      <c r="E84" s="124">
        <v>280.5</v>
      </c>
      <c r="F84" s="9" t="s">
        <v>228</v>
      </c>
    </row>
    <row r="85" spans="1:6" ht="30" x14ac:dyDescent="0.25">
      <c r="A85" s="6" t="s">
        <v>223</v>
      </c>
      <c r="B85" s="6" t="s">
        <v>5</v>
      </c>
      <c r="C85" s="6" t="s">
        <v>219</v>
      </c>
      <c r="D85" s="6" t="s">
        <v>10</v>
      </c>
      <c r="E85" s="123">
        <v>275</v>
      </c>
      <c r="F85" s="6" t="s">
        <v>229</v>
      </c>
    </row>
    <row r="86" spans="1:6" x14ac:dyDescent="0.25">
      <c r="A86" s="9" t="s">
        <v>223</v>
      </c>
      <c r="B86" s="9" t="s">
        <v>5</v>
      </c>
      <c r="C86" s="9" t="s">
        <v>220</v>
      </c>
      <c r="D86" s="9" t="s">
        <v>13</v>
      </c>
      <c r="E86" s="124">
        <v>264</v>
      </c>
      <c r="F86" s="9" t="s">
        <v>220</v>
      </c>
    </row>
    <row r="87" spans="1:6" x14ac:dyDescent="0.25">
      <c r="A87" s="6" t="s">
        <v>223</v>
      </c>
      <c r="B87" s="6" t="s">
        <v>5</v>
      </c>
      <c r="C87" s="6" t="s">
        <v>221</v>
      </c>
      <c r="D87" s="6" t="s">
        <v>43</v>
      </c>
      <c r="E87" s="123">
        <v>225.5</v>
      </c>
      <c r="F87" s="6" t="s">
        <v>230</v>
      </c>
    </row>
    <row r="88" spans="1:6" ht="15.75" thickBot="1" x14ac:dyDescent="0.3">
      <c r="A88" s="15" t="s">
        <v>223</v>
      </c>
      <c r="B88" s="15" t="s">
        <v>5</v>
      </c>
      <c r="C88" s="15" t="s">
        <v>222</v>
      </c>
      <c r="D88" s="15" t="s">
        <v>12</v>
      </c>
      <c r="E88" s="125">
        <v>225.5</v>
      </c>
      <c r="F88" s="15"/>
    </row>
    <row r="89" spans="1:6" ht="15.75" thickTop="1" x14ac:dyDescent="0.25">
      <c r="A89" s="14" t="s">
        <v>259</v>
      </c>
      <c r="B89" s="14" t="s">
        <v>199</v>
      </c>
      <c r="C89" s="14" t="s">
        <v>93</v>
      </c>
      <c r="D89" s="14" t="s">
        <v>40</v>
      </c>
      <c r="E89" s="126">
        <v>288.2</v>
      </c>
      <c r="F89" s="14"/>
    </row>
    <row r="90" spans="1:6" x14ac:dyDescent="0.25">
      <c r="A90" s="9" t="s">
        <v>259</v>
      </c>
      <c r="B90" s="9" t="s">
        <v>199</v>
      </c>
      <c r="C90" s="9" t="s">
        <v>93</v>
      </c>
      <c r="D90" s="9" t="s">
        <v>18</v>
      </c>
      <c r="E90" s="124">
        <v>288.2</v>
      </c>
      <c r="F90" s="9"/>
    </row>
    <row r="91" spans="1:6" x14ac:dyDescent="0.25">
      <c r="A91" s="6" t="s">
        <v>259</v>
      </c>
      <c r="B91" s="6" t="s">
        <v>199</v>
      </c>
      <c r="C91" s="6" t="s">
        <v>93</v>
      </c>
      <c r="D91" s="6" t="s">
        <v>9</v>
      </c>
      <c r="E91" s="123">
        <v>242</v>
      </c>
      <c r="F91" s="6"/>
    </row>
    <row r="92" spans="1:6" x14ac:dyDescent="0.25">
      <c r="A92" s="9" t="s">
        <v>259</v>
      </c>
      <c r="B92" s="9" t="s">
        <v>199</v>
      </c>
      <c r="C92" s="9" t="s">
        <v>93</v>
      </c>
      <c r="D92" s="9" t="s">
        <v>10</v>
      </c>
      <c r="E92" s="124">
        <v>242</v>
      </c>
      <c r="F92" s="9"/>
    </row>
    <row r="93" spans="1:6" x14ac:dyDescent="0.25">
      <c r="A93" s="6" t="s">
        <v>259</v>
      </c>
      <c r="B93" s="6" t="s">
        <v>199</v>
      </c>
      <c r="C93" s="6" t="s">
        <v>93</v>
      </c>
      <c r="D93" s="6" t="s">
        <v>12</v>
      </c>
      <c r="E93" s="123">
        <v>187</v>
      </c>
      <c r="F93" s="6"/>
    </row>
    <row r="94" spans="1:6" x14ac:dyDescent="0.25">
      <c r="A94" s="9" t="s">
        <v>259</v>
      </c>
      <c r="B94" s="9" t="s">
        <v>199</v>
      </c>
      <c r="C94" s="9" t="s">
        <v>258</v>
      </c>
      <c r="D94" s="9" t="s">
        <v>13</v>
      </c>
      <c r="E94" s="124">
        <v>157.30000000000001</v>
      </c>
      <c r="F94" s="9"/>
    </row>
    <row r="95" spans="1:6" ht="15.75" thickBot="1" x14ac:dyDescent="0.3">
      <c r="A95" s="7" t="s">
        <v>259</v>
      </c>
      <c r="B95" s="7" t="s">
        <v>199</v>
      </c>
      <c r="C95" s="7" t="s">
        <v>258</v>
      </c>
      <c r="D95" s="7" t="s">
        <v>43</v>
      </c>
      <c r="E95" s="127">
        <v>157.30000000000001</v>
      </c>
      <c r="F95" s="7"/>
    </row>
    <row r="96" spans="1:6" ht="15.75" thickTop="1" x14ac:dyDescent="0.25">
      <c r="A96" s="108" t="s">
        <v>266</v>
      </c>
      <c r="B96" s="108" t="s">
        <v>5</v>
      </c>
      <c r="C96" s="108" t="s">
        <v>260</v>
      </c>
      <c r="D96" s="108" t="s">
        <v>43</v>
      </c>
      <c r="E96" s="128">
        <v>120</v>
      </c>
      <c r="F96" s="108"/>
    </row>
    <row r="97" spans="1:6" x14ac:dyDescent="0.25">
      <c r="A97" s="6" t="s">
        <v>266</v>
      </c>
      <c r="B97" s="6" t="s">
        <v>5</v>
      </c>
      <c r="C97" s="6" t="s">
        <v>260</v>
      </c>
      <c r="D97" s="6" t="s">
        <v>13</v>
      </c>
      <c r="E97" s="123">
        <v>140</v>
      </c>
      <c r="F97" s="6"/>
    </row>
    <row r="98" spans="1:6" x14ac:dyDescent="0.25">
      <c r="A98" s="9" t="s">
        <v>266</v>
      </c>
      <c r="B98" s="9" t="s">
        <v>261</v>
      </c>
      <c r="C98" s="9" t="s">
        <v>260</v>
      </c>
      <c r="D98" s="9" t="s">
        <v>34</v>
      </c>
      <c r="E98" s="124">
        <v>170</v>
      </c>
      <c r="F98" s="9" t="s">
        <v>267</v>
      </c>
    </row>
    <row r="99" spans="1:6" x14ac:dyDescent="0.25">
      <c r="A99" s="6" t="s">
        <v>266</v>
      </c>
      <c r="B99" s="6" t="s">
        <v>261</v>
      </c>
      <c r="C99" s="6" t="s">
        <v>260</v>
      </c>
      <c r="D99" s="6" t="s">
        <v>10</v>
      </c>
      <c r="E99" s="123">
        <v>200</v>
      </c>
      <c r="F99" s="6" t="s">
        <v>267</v>
      </c>
    </row>
    <row r="100" spans="1:6" x14ac:dyDescent="0.25">
      <c r="A100" s="9" t="s">
        <v>266</v>
      </c>
      <c r="B100" s="9" t="s">
        <v>261</v>
      </c>
      <c r="C100" s="9" t="s">
        <v>260</v>
      </c>
      <c r="D100" s="9" t="s">
        <v>9</v>
      </c>
      <c r="E100" s="124">
        <v>230</v>
      </c>
      <c r="F100" s="9" t="s">
        <v>267</v>
      </c>
    </row>
    <row r="101" spans="1:6" x14ac:dyDescent="0.25">
      <c r="A101" s="6" t="s">
        <v>266</v>
      </c>
      <c r="B101" s="6" t="s">
        <v>261</v>
      </c>
      <c r="C101" s="6" t="s">
        <v>260</v>
      </c>
      <c r="D101" s="6" t="s">
        <v>42</v>
      </c>
      <c r="E101" s="123">
        <v>265</v>
      </c>
      <c r="F101" s="6" t="s">
        <v>267</v>
      </c>
    </row>
    <row r="102" spans="1:6" x14ac:dyDescent="0.25">
      <c r="A102" s="9" t="s">
        <v>266</v>
      </c>
      <c r="B102" s="9" t="s">
        <v>261</v>
      </c>
      <c r="C102" s="9" t="s">
        <v>260</v>
      </c>
      <c r="D102" s="9" t="s">
        <v>7</v>
      </c>
      <c r="E102" s="124">
        <v>265</v>
      </c>
      <c r="F102" s="9" t="s">
        <v>267</v>
      </c>
    </row>
    <row r="103" spans="1:6" x14ac:dyDescent="0.25">
      <c r="A103" s="6" t="s">
        <v>266</v>
      </c>
      <c r="B103" s="6" t="s">
        <v>262</v>
      </c>
      <c r="C103" s="6" t="s">
        <v>260</v>
      </c>
      <c r="D103" s="6" t="s">
        <v>12</v>
      </c>
      <c r="E103" s="123">
        <v>65</v>
      </c>
      <c r="F103" s="6"/>
    </row>
    <row r="104" spans="1:6" x14ac:dyDescent="0.25">
      <c r="A104" s="9" t="s">
        <v>266</v>
      </c>
      <c r="B104" s="9" t="s">
        <v>5</v>
      </c>
      <c r="C104" s="9" t="s">
        <v>263</v>
      </c>
      <c r="D104" s="9" t="s">
        <v>43</v>
      </c>
      <c r="E104" s="124">
        <v>120</v>
      </c>
      <c r="F104" s="9"/>
    </row>
    <row r="105" spans="1:6" x14ac:dyDescent="0.25">
      <c r="A105" s="6" t="s">
        <v>266</v>
      </c>
      <c r="B105" s="6" t="s">
        <v>5</v>
      </c>
      <c r="C105" s="6" t="s">
        <v>263</v>
      </c>
      <c r="D105" s="6" t="s">
        <v>13</v>
      </c>
      <c r="E105" s="123">
        <v>140</v>
      </c>
      <c r="F105" s="6"/>
    </row>
    <row r="106" spans="1:6" x14ac:dyDescent="0.25">
      <c r="A106" s="9" t="s">
        <v>266</v>
      </c>
      <c r="B106" s="9" t="s">
        <v>261</v>
      </c>
      <c r="C106" s="9" t="s">
        <v>263</v>
      </c>
      <c r="D106" s="9" t="s">
        <v>34</v>
      </c>
      <c r="E106" s="124">
        <v>170</v>
      </c>
      <c r="F106" s="9" t="s">
        <v>267</v>
      </c>
    </row>
    <row r="107" spans="1:6" x14ac:dyDescent="0.25">
      <c r="A107" s="6" t="s">
        <v>266</v>
      </c>
      <c r="B107" s="6" t="s">
        <v>261</v>
      </c>
      <c r="C107" s="6" t="s">
        <v>263</v>
      </c>
      <c r="D107" s="6" t="s">
        <v>10</v>
      </c>
      <c r="E107" s="123">
        <v>200</v>
      </c>
      <c r="F107" s="6" t="s">
        <v>267</v>
      </c>
    </row>
    <row r="108" spans="1:6" x14ac:dyDescent="0.25">
      <c r="A108" s="9" t="s">
        <v>266</v>
      </c>
      <c r="B108" s="9" t="s">
        <v>261</v>
      </c>
      <c r="C108" s="9" t="s">
        <v>263</v>
      </c>
      <c r="D108" s="9" t="s">
        <v>9</v>
      </c>
      <c r="E108" s="124">
        <v>230</v>
      </c>
      <c r="F108" s="9" t="s">
        <v>267</v>
      </c>
    </row>
    <row r="109" spans="1:6" x14ac:dyDescent="0.25">
      <c r="A109" s="6" t="s">
        <v>266</v>
      </c>
      <c r="B109" s="6" t="s">
        <v>261</v>
      </c>
      <c r="C109" s="6" t="s">
        <v>263</v>
      </c>
      <c r="D109" s="6" t="s">
        <v>42</v>
      </c>
      <c r="E109" s="123">
        <v>265</v>
      </c>
      <c r="F109" s="6" t="s">
        <v>267</v>
      </c>
    </row>
    <row r="110" spans="1:6" x14ac:dyDescent="0.25">
      <c r="A110" s="9" t="s">
        <v>266</v>
      </c>
      <c r="B110" s="9" t="s">
        <v>261</v>
      </c>
      <c r="C110" s="9" t="s">
        <v>263</v>
      </c>
      <c r="D110" s="9" t="s">
        <v>7</v>
      </c>
      <c r="E110" s="124">
        <v>265</v>
      </c>
      <c r="F110" s="9" t="s">
        <v>267</v>
      </c>
    </row>
    <row r="111" spans="1:6" x14ac:dyDescent="0.25">
      <c r="A111" s="6" t="s">
        <v>266</v>
      </c>
      <c r="B111" s="6" t="s">
        <v>262</v>
      </c>
      <c r="C111" s="6" t="s">
        <v>263</v>
      </c>
      <c r="D111" s="6" t="s">
        <v>12</v>
      </c>
      <c r="E111" s="123">
        <v>65</v>
      </c>
      <c r="F111" s="6"/>
    </row>
    <row r="112" spans="1:6" ht="30" x14ac:dyDescent="0.25">
      <c r="A112" s="9" t="s">
        <v>266</v>
      </c>
      <c r="B112" s="9" t="s">
        <v>5</v>
      </c>
      <c r="C112" s="9" t="s">
        <v>264</v>
      </c>
      <c r="D112" s="9" t="s">
        <v>43</v>
      </c>
      <c r="E112" s="124">
        <v>120</v>
      </c>
      <c r="F112" s="9"/>
    </row>
    <row r="113" spans="1:6" ht="30" x14ac:dyDescent="0.25">
      <c r="A113" s="6" t="s">
        <v>266</v>
      </c>
      <c r="B113" s="6" t="s">
        <v>5</v>
      </c>
      <c r="C113" s="6" t="s">
        <v>264</v>
      </c>
      <c r="D113" s="6" t="s">
        <v>13</v>
      </c>
      <c r="E113" s="123">
        <v>140</v>
      </c>
      <c r="F113" s="6"/>
    </row>
    <row r="114" spans="1:6" ht="30" x14ac:dyDescent="0.25">
      <c r="A114" s="9" t="s">
        <v>266</v>
      </c>
      <c r="B114" s="9" t="s">
        <v>261</v>
      </c>
      <c r="C114" s="9" t="s">
        <v>264</v>
      </c>
      <c r="D114" s="9" t="s">
        <v>34</v>
      </c>
      <c r="E114" s="124">
        <v>170</v>
      </c>
      <c r="F114" s="9" t="s">
        <v>267</v>
      </c>
    </row>
    <row r="115" spans="1:6" ht="30" x14ac:dyDescent="0.25">
      <c r="A115" s="6" t="s">
        <v>266</v>
      </c>
      <c r="B115" s="6" t="s">
        <v>261</v>
      </c>
      <c r="C115" s="6" t="s">
        <v>264</v>
      </c>
      <c r="D115" s="6" t="s">
        <v>10</v>
      </c>
      <c r="E115" s="123">
        <v>200</v>
      </c>
      <c r="F115" s="6" t="s">
        <v>267</v>
      </c>
    </row>
    <row r="116" spans="1:6" ht="30" x14ac:dyDescent="0.25">
      <c r="A116" s="9" t="s">
        <v>266</v>
      </c>
      <c r="B116" s="9" t="s">
        <v>261</v>
      </c>
      <c r="C116" s="9" t="s">
        <v>264</v>
      </c>
      <c r="D116" s="9" t="s">
        <v>9</v>
      </c>
      <c r="E116" s="124">
        <v>230</v>
      </c>
      <c r="F116" s="9" t="s">
        <v>267</v>
      </c>
    </row>
    <row r="117" spans="1:6" ht="30" x14ac:dyDescent="0.25">
      <c r="A117" s="6" t="s">
        <v>266</v>
      </c>
      <c r="B117" s="6" t="s">
        <v>261</v>
      </c>
      <c r="C117" s="6" t="s">
        <v>264</v>
      </c>
      <c r="D117" s="6" t="s">
        <v>42</v>
      </c>
      <c r="E117" s="123">
        <v>265</v>
      </c>
      <c r="F117" s="6" t="s">
        <v>267</v>
      </c>
    </row>
    <row r="118" spans="1:6" ht="30" x14ac:dyDescent="0.25">
      <c r="A118" s="9" t="s">
        <v>266</v>
      </c>
      <c r="B118" s="9" t="s">
        <v>261</v>
      </c>
      <c r="C118" s="9" t="s">
        <v>264</v>
      </c>
      <c r="D118" s="9" t="s">
        <v>7</v>
      </c>
      <c r="E118" s="124">
        <v>265</v>
      </c>
      <c r="F118" s="9" t="s">
        <v>267</v>
      </c>
    </row>
    <row r="119" spans="1:6" ht="30" x14ac:dyDescent="0.25">
      <c r="A119" s="6" t="s">
        <v>266</v>
      </c>
      <c r="B119" s="6" t="s">
        <v>262</v>
      </c>
      <c r="C119" s="6" t="s">
        <v>264</v>
      </c>
      <c r="D119" s="6" t="s">
        <v>12</v>
      </c>
      <c r="E119" s="123">
        <v>65</v>
      </c>
      <c r="F119" s="6"/>
    </row>
    <row r="120" spans="1:6" x14ac:dyDescent="0.25">
      <c r="A120" s="9" t="s">
        <v>266</v>
      </c>
      <c r="B120" s="9" t="s">
        <v>5</v>
      </c>
      <c r="C120" s="9" t="s">
        <v>265</v>
      </c>
      <c r="D120" s="9" t="s">
        <v>9</v>
      </c>
      <c r="E120" s="124">
        <v>230</v>
      </c>
      <c r="F120" s="9"/>
    </row>
    <row r="121" spans="1:6" x14ac:dyDescent="0.25">
      <c r="A121" s="6" t="s">
        <v>266</v>
      </c>
      <c r="B121" s="6" t="s">
        <v>5</v>
      </c>
      <c r="C121" s="6" t="s">
        <v>265</v>
      </c>
      <c r="D121" s="6" t="s">
        <v>42</v>
      </c>
      <c r="E121" s="123">
        <v>265</v>
      </c>
      <c r="F121" s="6"/>
    </row>
    <row r="122" spans="1:6" ht="15.75" thickBot="1" x14ac:dyDescent="0.3">
      <c r="A122" s="15" t="s">
        <v>266</v>
      </c>
      <c r="B122" s="15" t="s">
        <v>5</v>
      </c>
      <c r="C122" s="15" t="s">
        <v>265</v>
      </c>
      <c r="D122" s="15" t="s">
        <v>7</v>
      </c>
      <c r="E122" s="125">
        <v>265</v>
      </c>
      <c r="F122" s="15"/>
    </row>
    <row r="123" spans="1:6" ht="15.75" thickTop="1" x14ac:dyDescent="0.25">
      <c r="A123" s="14" t="s">
        <v>350</v>
      </c>
      <c r="B123" s="14" t="s">
        <v>5</v>
      </c>
      <c r="C123" s="14" t="s">
        <v>345</v>
      </c>
      <c r="D123" s="14" t="s">
        <v>18</v>
      </c>
      <c r="E123" s="126">
        <v>300</v>
      </c>
      <c r="F123" s="14"/>
    </row>
    <row r="124" spans="1:6" x14ac:dyDescent="0.25">
      <c r="A124" s="9" t="s">
        <v>350</v>
      </c>
      <c r="B124" s="9" t="s">
        <v>5</v>
      </c>
      <c r="C124" s="9" t="s">
        <v>346</v>
      </c>
      <c r="D124" s="9" t="s">
        <v>10</v>
      </c>
      <c r="E124" s="124">
        <v>265</v>
      </c>
      <c r="F124" s="9"/>
    </row>
    <row r="125" spans="1:6" x14ac:dyDescent="0.25">
      <c r="A125" s="6" t="s">
        <v>350</v>
      </c>
      <c r="B125" s="6" t="s">
        <v>5</v>
      </c>
      <c r="C125" s="6" t="s">
        <v>235</v>
      </c>
      <c r="D125" s="6" t="s">
        <v>34</v>
      </c>
      <c r="E125" s="123">
        <v>200</v>
      </c>
      <c r="F125" s="6"/>
    </row>
    <row r="126" spans="1:6" x14ac:dyDescent="0.25">
      <c r="A126" s="9" t="s">
        <v>350</v>
      </c>
      <c r="B126" s="9" t="s">
        <v>5</v>
      </c>
      <c r="C126" s="9" t="s">
        <v>347</v>
      </c>
      <c r="D126" s="9" t="s">
        <v>10</v>
      </c>
      <c r="E126" s="124">
        <v>265</v>
      </c>
      <c r="F126" s="9"/>
    </row>
    <row r="127" spans="1:6" x14ac:dyDescent="0.25">
      <c r="A127" s="6" t="s">
        <v>350</v>
      </c>
      <c r="B127" s="6" t="s">
        <v>5</v>
      </c>
      <c r="C127" s="6" t="s">
        <v>348</v>
      </c>
      <c r="D127" s="6" t="s">
        <v>34</v>
      </c>
      <c r="E127" s="123">
        <v>200</v>
      </c>
      <c r="F127" s="6"/>
    </row>
    <row r="128" spans="1:6" x14ac:dyDescent="0.25">
      <c r="A128" s="9" t="s">
        <v>350</v>
      </c>
      <c r="B128" s="9" t="s">
        <v>5</v>
      </c>
      <c r="C128" s="9" t="s">
        <v>349</v>
      </c>
      <c r="D128" s="9" t="s">
        <v>10</v>
      </c>
      <c r="E128" s="124">
        <v>165</v>
      </c>
      <c r="F128" s="9"/>
    </row>
    <row r="129" spans="1:6" ht="15.75" thickBot="1" x14ac:dyDescent="0.3">
      <c r="A129" s="7" t="s">
        <v>350</v>
      </c>
      <c r="B129" s="7" t="s">
        <v>5</v>
      </c>
      <c r="C129" s="7" t="s">
        <v>77</v>
      </c>
      <c r="D129" s="7" t="s">
        <v>43</v>
      </c>
      <c r="E129" s="127">
        <v>150</v>
      </c>
      <c r="F129" s="7"/>
    </row>
    <row r="130" spans="1:6" ht="30.75" thickTop="1" x14ac:dyDescent="0.25">
      <c r="A130" s="108" t="s">
        <v>234</v>
      </c>
      <c r="B130" s="108" t="s">
        <v>74</v>
      </c>
      <c r="C130" s="108" t="s">
        <v>231</v>
      </c>
      <c r="D130" s="108" t="s">
        <v>42</v>
      </c>
      <c r="E130" s="128">
        <v>374</v>
      </c>
      <c r="F130" s="108"/>
    </row>
    <row r="131" spans="1:6" ht="30" x14ac:dyDescent="0.25">
      <c r="A131" s="6" t="s">
        <v>234</v>
      </c>
      <c r="B131" s="6" t="s">
        <v>74</v>
      </c>
      <c r="C131" s="6" t="s">
        <v>231</v>
      </c>
      <c r="D131" s="6" t="s">
        <v>18</v>
      </c>
      <c r="E131" s="123">
        <v>347</v>
      </c>
      <c r="F131" s="6"/>
    </row>
    <row r="132" spans="1:6" ht="30" x14ac:dyDescent="0.25">
      <c r="A132" s="9" t="s">
        <v>234</v>
      </c>
      <c r="B132" s="9" t="s">
        <v>74</v>
      </c>
      <c r="C132" s="9" t="s">
        <v>231</v>
      </c>
      <c r="D132" s="9" t="s">
        <v>9</v>
      </c>
      <c r="E132" s="124">
        <v>330</v>
      </c>
      <c r="F132" s="9"/>
    </row>
    <row r="133" spans="1:6" ht="30" x14ac:dyDescent="0.25">
      <c r="A133" s="6" t="s">
        <v>234</v>
      </c>
      <c r="B133" s="6" t="s">
        <v>74</v>
      </c>
      <c r="C133" s="6" t="s">
        <v>231</v>
      </c>
      <c r="D133" s="6" t="s">
        <v>7</v>
      </c>
      <c r="E133" s="123">
        <v>275</v>
      </c>
      <c r="F133" s="6"/>
    </row>
    <row r="134" spans="1:6" ht="30" x14ac:dyDescent="0.25">
      <c r="A134" s="9" t="s">
        <v>234</v>
      </c>
      <c r="B134" s="9" t="s">
        <v>74</v>
      </c>
      <c r="C134" s="9" t="s">
        <v>231</v>
      </c>
      <c r="D134" s="9" t="s">
        <v>10</v>
      </c>
      <c r="E134" s="124">
        <v>242</v>
      </c>
      <c r="F134" s="9"/>
    </row>
    <row r="135" spans="1:6" ht="30" x14ac:dyDescent="0.25">
      <c r="A135" s="6" t="s">
        <v>234</v>
      </c>
      <c r="B135" s="6" t="s">
        <v>74</v>
      </c>
      <c r="C135" s="6" t="s">
        <v>231</v>
      </c>
      <c r="D135" s="6" t="s">
        <v>34</v>
      </c>
      <c r="E135" s="123">
        <v>198</v>
      </c>
      <c r="F135" s="6"/>
    </row>
    <row r="136" spans="1:6" ht="30" x14ac:dyDescent="0.25">
      <c r="A136" s="9" t="s">
        <v>234</v>
      </c>
      <c r="B136" s="9" t="s">
        <v>74</v>
      </c>
      <c r="C136" s="9" t="s">
        <v>232</v>
      </c>
      <c r="D136" s="9" t="s">
        <v>10</v>
      </c>
      <c r="E136" s="124">
        <v>253</v>
      </c>
      <c r="F136" s="9"/>
    </row>
    <row r="137" spans="1:6" ht="30" x14ac:dyDescent="0.25">
      <c r="A137" s="6" t="s">
        <v>234</v>
      </c>
      <c r="B137" s="6" t="s">
        <v>74</v>
      </c>
      <c r="C137" s="6" t="s">
        <v>232</v>
      </c>
      <c r="D137" s="6" t="s">
        <v>13</v>
      </c>
      <c r="E137" s="123">
        <v>209</v>
      </c>
      <c r="F137" s="6"/>
    </row>
    <row r="138" spans="1:6" ht="30" x14ac:dyDescent="0.25">
      <c r="A138" s="9" t="s">
        <v>234</v>
      </c>
      <c r="B138" s="9" t="s">
        <v>74</v>
      </c>
      <c r="C138" s="9" t="s">
        <v>221</v>
      </c>
      <c r="D138" s="9" t="s">
        <v>43</v>
      </c>
      <c r="E138" s="124">
        <v>198</v>
      </c>
      <c r="F138" s="9"/>
    </row>
    <row r="139" spans="1:6" ht="30.75" thickBot="1" x14ac:dyDescent="0.3">
      <c r="A139" s="7" t="s">
        <v>234</v>
      </c>
      <c r="B139" s="7" t="s">
        <v>74</v>
      </c>
      <c r="C139" s="7" t="s">
        <v>233</v>
      </c>
      <c r="D139" s="7" t="s">
        <v>34</v>
      </c>
      <c r="E139" s="127">
        <v>209</v>
      </c>
      <c r="F139" s="7"/>
    </row>
    <row r="140" spans="1:6" ht="15.75" thickTop="1" x14ac:dyDescent="0.25">
      <c r="A140" s="108" t="s">
        <v>268</v>
      </c>
      <c r="B140" s="108" t="s">
        <v>5</v>
      </c>
      <c r="C140" s="108" t="s">
        <v>93</v>
      </c>
      <c r="D140" s="108" t="s">
        <v>18</v>
      </c>
      <c r="E140" s="128">
        <v>420</v>
      </c>
      <c r="F140" s="108" t="s">
        <v>18</v>
      </c>
    </row>
    <row r="141" spans="1:6" x14ac:dyDescent="0.25">
      <c r="A141" s="6" t="s">
        <v>268</v>
      </c>
      <c r="B141" s="6" t="s">
        <v>5</v>
      </c>
      <c r="C141" s="6" t="s">
        <v>93</v>
      </c>
      <c r="D141" s="6" t="s">
        <v>21</v>
      </c>
      <c r="E141" s="123">
        <v>295</v>
      </c>
      <c r="F141" s="6" t="s">
        <v>21</v>
      </c>
    </row>
    <row r="142" spans="1:6" x14ac:dyDescent="0.25">
      <c r="A142" s="9" t="s">
        <v>268</v>
      </c>
      <c r="B142" s="9" t="s">
        <v>5</v>
      </c>
      <c r="C142" s="9" t="s">
        <v>93</v>
      </c>
      <c r="D142" s="9" t="s">
        <v>34</v>
      </c>
      <c r="E142" s="124">
        <v>280</v>
      </c>
      <c r="F142" s="9" t="s">
        <v>269</v>
      </c>
    </row>
    <row r="143" spans="1:6" x14ac:dyDescent="0.25">
      <c r="A143" s="6" t="s">
        <v>268</v>
      </c>
      <c r="B143" s="6" t="s">
        <v>5</v>
      </c>
      <c r="C143" s="6" t="s">
        <v>93</v>
      </c>
      <c r="D143" s="6" t="s">
        <v>10</v>
      </c>
      <c r="E143" s="123">
        <v>265</v>
      </c>
      <c r="F143" s="6" t="s">
        <v>270</v>
      </c>
    </row>
    <row r="144" spans="1:6" x14ac:dyDescent="0.25">
      <c r="A144" s="9" t="s">
        <v>268</v>
      </c>
      <c r="B144" s="9" t="s">
        <v>5</v>
      </c>
      <c r="C144" s="9" t="s">
        <v>93</v>
      </c>
      <c r="D144" s="9" t="s">
        <v>10</v>
      </c>
      <c r="E144" s="124">
        <v>235</v>
      </c>
      <c r="F144" s="9" t="s">
        <v>271</v>
      </c>
    </row>
    <row r="145" spans="1:6" x14ac:dyDescent="0.25">
      <c r="A145" s="6" t="s">
        <v>268</v>
      </c>
      <c r="B145" s="6" t="s">
        <v>5</v>
      </c>
      <c r="C145" s="6" t="s">
        <v>93</v>
      </c>
      <c r="D145" s="6" t="s">
        <v>10</v>
      </c>
      <c r="E145" s="123">
        <v>210</v>
      </c>
      <c r="F145" s="6" t="s">
        <v>272</v>
      </c>
    </row>
    <row r="146" spans="1:6" x14ac:dyDescent="0.25">
      <c r="A146" s="9" t="s">
        <v>268</v>
      </c>
      <c r="B146" s="9" t="s">
        <v>5</v>
      </c>
      <c r="C146" s="9" t="s">
        <v>93</v>
      </c>
      <c r="D146" s="9" t="s">
        <v>12</v>
      </c>
      <c r="E146" s="124">
        <v>160</v>
      </c>
      <c r="F146" s="9" t="s">
        <v>273</v>
      </c>
    </row>
    <row r="147" spans="1:6" x14ac:dyDescent="0.25">
      <c r="A147" s="6" t="s">
        <v>268</v>
      </c>
      <c r="B147" s="6" t="s">
        <v>5</v>
      </c>
      <c r="C147" s="6" t="s">
        <v>93</v>
      </c>
      <c r="D147" s="6" t="s">
        <v>34</v>
      </c>
      <c r="E147" s="123">
        <v>200</v>
      </c>
      <c r="F147" s="6" t="s">
        <v>274</v>
      </c>
    </row>
    <row r="148" spans="1:6" x14ac:dyDescent="0.25">
      <c r="A148" s="9" t="s">
        <v>268</v>
      </c>
      <c r="B148" s="9" t="s">
        <v>5</v>
      </c>
      <c r="C148" s="9" t="s">
        <v>93</v>
      </c>
      <c r="D148" s="9" t="s">
        <v>10</v>
      </c>
      <c r="E148" s="124">
        <v>180</v>
      </c>
      <c r="F148" s="9" t="s">
        <v>275</v>
      </c>
    </row>
    <row r="149" spans="1:6" x14ac:dyDescent="0.25">
      <c r="A149" s="6" t="s">
        <v>268</v>
      </c>
      <c r="B149" s="6" t="s">
        <v>5</v>
      </c>
      <c r="C149" s="6" t="s">
        <v>93</v>
      </c>
      <c r="D149" s="6" t="s">
        <v>43</v>
      </c>
      <c r="E149" s="123">
        <v>160</v>
      </c>
      <c r="F149" s="6" t="s">
        <v>276</v>
      </c>
    </row>
    <row r="150" spans="1:6" ht="15.75" thickBot="1" x14ac:dyDescent="0.3">
      <c r="A150" s="15" t="s">
        <v>268</v>
      </c>
      <c r="B150" s="15" t="s">
        <v>5</v>
      </c>
      <c r="C150" s="15" t="s">
        <v>93</v>
      </c>
      <c r="D150" s="15" t="s">
        <v>43</v>
      </c>
      <c r="E150" s="125">
        <v>110</v>
      </c>
      <c r="F150" s="15" t="s">
        <v>277</v>
      </c>
    </row>
    <row r="151" spans="1:6" ht="15.75" thickTop="1" x14ac:dyDescent="0.25">
      <c r="A151" s="14" t="s">
        <v>353</v>
      </c>
      <c r="B151" s="14" t="s">
        <v>5</v>
      </c>
      <c r="C151" s="14" t="s">
        <v>351</v>
      </c>
      <c r="D151" s="14" t="s">
        <v>42</v>
      </c>
      <c r="E151" s="126">
        <v>324.5</v>
      </c>
      <c r="F151" s="14" t="s">
        <v>354</v>
      </c>
    </row>
    <row r="152" spans="1:6" x14ac:dyDescent="0.25">
      <c r="A152" s="9" t="s">
        <v>353</v>
      </c>
      <c r="B152" s="9" t="s">
        <v>5</v>
      </c>
      <c r="C152" s="9" t="s">
        <v>351</v>
      </c>
      <c r="D152" s="9" t="s">
        <v>10</v>
      </c>
      <c r="E152" s="124">
        <v>198</v>
      </c>
      <c r="F152" s="9" t="s">
        <v>355</v>
      </c>
    </row>
    <row r="153" spans="1:6" x14ac:dyDescent="0.25">
      <c r="A153" s="6" t="s">
        <v>353</v>
      </c>
      <c r="B153" s="6" t="s">
        <v>5</v>
      </c>
      <c r="C153" s="6" t="s">
        <v>351</v>
      </c>
      <c r="D153" s="6" t="s">
        <v>10</v>
      </c>
      <c r="E153" s="123">
        <v>198</v>
      </c>
      <c r="F153" s="6" t="s">
        <v>356</v>
      </c>
    </row>
    <row r="154" spans="1:6" x14ac:dyDescent="0.25">
      <c r="A154" s="9" t="s">
        <v>353</v>
      </c>
      <c r="B154" s="9" t="s">
        <v>5</v>
      </c>
      <c r="C154" s="9" t="s">
        <v>351</v>
      </c>
      <c r="D154" s="9" t="s">
        <v>25</v>
      </c>
      <c r="E154" s="124">
        <v>165</v>
      </c>
      <c r="F154" s="9" t="s">
        <v>357</v>
      </c>
    </row>
    <row r="155" spans="1:6" x14ac:dyDescent="0.25">
      <c r="A155" s="6" t="s">
        <v>353</v>
      </c>
      <c r="B155" s="6" t="s">
        <v>5</v>
      </c>
      <c r="C155" s="6" t="s">
        <v>351</v>
      </c>
      <c r="D155" s="6" t="s">
        <v>25</v>
      </c>
      <c r="E155" s="123">
        <v>165</v>
      </c>
      <c r="F155" s="6" t="s">
        <v>358</v>
      </c>
    </row>
    <row r="156" spans="1:6" x14ac:dyDescent="0.25">
      <c r="A156" s="9" t="s">
        <v>353</v>
      </c>
      <c r="B156" s="9" t="s">
        <v>5</v>
      </c>
      <c r="C156" s="9" t="s">
        <v>351</v>
      </c>
      <c r="D156" s="9" t="s">
        <v>25</v>
      </c>
      <c r="E156" s="124">
        <v>165</v>
      </c>
      <c r="F156" s="9" t="s">
        <v>359</v>
      </c>
    </row>
    <row r="157" spans="1:6" x14ac:dyDescent="0.25">
      <c r="A157" s="6" t="s">
        <v>353</v>
      </c>
      <c r="B157" s="6" t="s">
        <v>5</v>
      </c>
      <c r="C157" s="6" t="s">
        <v>351</v>
      </c>
      <c r="D157" s="6" t="s">
        <v>25</v>
      </c>
      <c r="E157" s="123">
        <v>165</v>
      </c>
      <c r="F157" s="6" t="s">
        <v>360</v>
      </c>
    </row>
    <row r="158" spans="1:6" x14ac:dyDescent="0.25">
      <c r="A158" s="9" t="s">
        <v>353</v>
      </c>
      <c r="B158" s="9" t="s">
        <v>352</v>
      </c>
      <c r="C158" s="9" t="s">
        <v>351</v>
      </c>
      <c r="D158" s="9" t="s">
        <v>25</v>
      </c>
      <c r="E158" s="124">
        <v>159.5</v>
      </c>
      <c r="F158" s="9" t="s">
        <v>361</v>
      </c>
    </row>
    <row r="159" spans="1:6" x14ac:dyDescent="0.25">
      <c r="A159" s="6" t="s">
        <v>353</v>
      </c>
      <c r="B159" s="6" t="s">
        <v>5</v>
      </c>
      <c r="C159" s="6" t="s">
        <v>351</v>
      </c>
      <c r="D159" s="6" t="s">
        <v>25</v>
      </c>
      <c r="E159" s="123">
        <v>132</v>
      </c>
      <c r="F159" s="6" t="s">
        <v>362</v>
      </c>
    </row>
    <row r="160" spans="1:6" ht="30" x14ac:dyDescent="0.25">
      <c r="A160" s="9" t="s">
        <v>353</v>
      </c>
      <c r="B160" s="9" t="s">
        <v>5</v>
      </c>
      <c r="C160" s="9" t="s">
        <v>351</v>
      </c>
      <c r="D160" s="9" t="s">
        <v>42</v>
      </c>
      <c r="E160" s="124">
        <v>352</v>
      </c>
      <c r="F160" s="9" t="s">
        <v>363</v>
      </c>
    </row>
    <row r="161" spans="1:6" ht="30" x14ac:dyDescent="0.25">
      <c r="A161" s="6" t="s">
        <v>353</v>
      </c>
      <c r="B161" s="6" t="s">
        <v>5</v>
      </c>
      <c r="C161" s="6" t="s">
        <v>351</v>
      </c>
      <c r="D161" s="6" t="s">
        <v>10</v>
      </c>
      <c r="E161" s="123">
        <v>286</v>
      </c>
      <c r="F161" s="6" t="s">
        <v>363</v>
      </c>
    </row>
    <row r="162" spans="1:6" ht="30" x14ac:dyDescent="0.25">
      <c r="A162" s="9" t="s">
        <v>353</v>
      </c>
      <c r="B162" s="9" t="s">
        <v>5</v>
      </c>
      <c r="C162" s="9" t="s">
        <v>351</v>
      </c>
      <c r="D162" s="9" t="s">
        <v>25</v>
      </c>
      <c r="E162" s="124">
        <v>198</v>
      </c>
      <c r="F162" s="9" t="s">
        <v>363</v>
      </c>
    </row>
    <row r="163" spans="1:6" ht="30" x14ac:dyDescent="0.25">
      <c r="A163" s="6" t="s">
        <v>353</v>
      </c>
      <c r="B163" s="6" t="s">
        <v>5</v>
      </c>
      <c r="C163" s="6" t="s">
        <v>351</v>
      </c>
      <c r="D163" s="6" t="s">
        <v>25</v>
      </c>
      <c r="E163" s="123">
        <v>165</v>
      </c>
      <c r="F163" s="6" t="s">
        <v>363</v>
      </c>
    </row>
    <row r="164" spans="1:6" ht="30.75" thickBot="1" x14ac:dyDescent="0.3">
      <c r="A164" s="15" t="s">
        <v>353</v>
      </c>
      <c r="B164" s="15" t="s">
        <v>5</v>
      </c>
      <c r="C164" s="15" t="s">
        <v>351</v>
      </c>
      <c r="D164" s="15" t="s">
        <v>25</v>
      </c>
      <c r="E164" s="125">
        <v>132</v>
      </c>
      <c r="F164" s="15" t="s">
        <v>363</v>
      </c>
    </row>
    <row r="165" spans="1:6" ht="60.75" thickTop="1" x14ac:dyDescent="0.25">
      <c r="A165" s="14" t="s">
        <v>364</v>
      </c>
      <c r="B165" s="14" t="s">
        <v>365</v>
      </c>
      <c r="C165" s="14" t="s">
        <v>366</v>
      </c>
      <c r="D165" s="14" t="s">
        <v>40</v>
      </c>
      <c r="E165" s="126">
        <v>260</v>
      </c>
      <c r="F165" s="14" t="s">
        <v>375</v>
      </c>
    </row>
    <row r="166" spans="1:6" ht="45" x14ac:dyDescent="0.25">
      <c r="A166" s="9" t="s">
        <v>364</v>
      </c>
      <c r="B166" s="9" t="s">
        <v>367</v>
      </c>
      <c r="C166" s="9" t="s">
        <v>368</v>
      </c>
      <c r="D166" s="9" t="s">
        <v>18</v>
      </c>
      <c r="E166" s="124">
        <v>233</v>
      </c>
      <c r="F166" s="9" t="s">
        <v>375</v>
      </c>
    </row>
    <row r="167" spans="1:6" x14ac:dyDescent="0.25">
      <c r="A167" s="6" t="s">
        <v>364</v>
      </c>
      <c r="B167" s="6" t="s">
        <v>369</v>
      </c>
      <c r="C167" s="6" t="s">
        <v>370</v>
      </c>
      <c r="D167" s="6" t="s">
        <v>34</v>
      </c>
      <c r="E167" s="123">
        <v>233</v>
      </c>
      <c r="F167" s="6" t="s">
        <v>375</v>
      </c>
    </row>
    <row r="168" spans="1:6" x14ac:dyDescent="0.25">
      <c r="A168" s="9" t="s">
        <v>364</v>
      </c>
      <c r="B168" s="9" t="s">
        <v>371</v>
      </c>
      <c r="C168" s="9" t="s">
        <v>372</v>
      </c>
      <c r="D168" s="9" t="s">
        <v>34</v>
      </c>
      <c r="E168" s="124">
        <v>220</v>
      </c>
      <c r="F168" s="9" t="s">
        <v>375</v>
      </c>
    </row>
    <row r="169" spans="1:6" ht="30.75" thickBot="1" x14ac:dyDescent="0.3">
      <c r="A169" s="7" t="s">
        <v>364</v>
      </c>
      <c r="B169" s="7" t="s">
        <v>373</v>
      </c>
      <c r="C169" s="7" t="s">
        <v>374</v>
      </c>
      <c r="D169" s="7" t="s">
        <v>12</v>
      </c>
      <c r="E169" s="127">
        <v>120</v>
      </c>
      <c r="F169" s="7" t="s">
        <v>375</v>
      </c>
    </row>
    <row r="170" spans="1:6" ht="15.75" thickTop="1" x14ac:dyDescent="0.25">
      <c r="A170" s="108" t="s">
        <v>376</v>
      </c>
      <c r="B170" s="108" t="s">
        <v>377</v>
      </c>
      <c r="C170" s="108" t="s">
        <v>219</v>
      </c>
      <c r="D170" s="108" t="s">
        <v>18</v>
      </c>
      <c r="E170" s="128">
        <v>330</v>
      </c>
      <c r="F170" s="108"/>
    </row>
    <row r="171" spans="1:6" x14ac:dyDescent="0.25">
      <c r="A171" s="6" t="s">
        <v>376</v>
      </c>
      <c r="B171" s="6" t="s">
        <v>377</v>
      </c>
      <c r="C171" s="6" t="s">
        <v>219</v>
      </c>
      <c r="D171" s="6" t="s">
        <v>10</v>
      </c>
      <c r="E171" s="123">
        <v>275</v>
      </c>
      <c r="F171" s="6"/>
    </row>
    <row r="172" spans="1:6" x14ac:dyDescent="0.25">
      <c r="A172" s="9" t="s">
        <v>376</v>
      </c>
      <c r="B172" s="9" t="s">
        <v>377</v>
      </c>
      <c r="C172" s="9" t="s">
        <v>221</v>
      </c>
      <c r="D172" s="9" t="s">
        <v>43</v>
      </c>
      <c r="E172" s="124">
        <v>198</v>
      </c>
      <c r="F172" s="9"/>
    </row>
    <row r="173" spans="1:6" ht="15.75" thickBot="1" x14ac:dyDescent="0.3">
      <c r="A173" s="7" t="s">
        <v>376</v>
      </c>
      <c r="B173" s="7" t="s">
        <v>377</v>
      </c>
      <c r="C173" s="7" t="s">
        <v>219</v>
      </c>
      <c r="D173" s="7" t="s">
        <v>12</v>
      </c>
      <c r="E173" s="127">
        <v>165</v>
      </c>
      <c r="F173" s="7"/>
    </row>
    <row r="174" spans="1:6" ht="15.75" thickTop="1" x14ac:dyDescent="0.25">
      <c r="A174" s="108" t="s">
        <v>62</v>
      </c>
      <c r="B174" s="108" t="s">
        <v>5</v>
      </c>
      <c r="C174" s="108" t="s">
        <v>235</v>
      </c>
      <c r="D174" s="108" t="s">
        <v>18</v>
      </c>
      <c r="E174" s="128">
        <v>498.30000000000007</v>
      </c>
      <c r="F174" s="108"/>
    </row>
    <row r="175" spans="1:6" x14ac:dyDescent="0.25">
      <c r="A175" s="6" t="s">
        <v>62</v>
      </c>
      <c r="B175" s="6" t="s">
        <v>5</v>
      </c>
      <c r="C175" s="6" t="s">
        <v>235</v>
      </c>
      <c r="D175" s="6" t="s">
        <v>7</v>
      </c>
      <c r="E175" s="123">
        <v>471.90000000000003</v>
      </c>
      <c r="F175" s="6"/>
    </row>
    <row r="176" spans="1:6" x14ac:dyDescent="0.25">
      <c r="A176" s="9" t="s">
        <v>62</v>
      </c>
      <c r="B176" s="9" t="s">
        <v>5</v>
      </c>
      <c r="C176" s="9" t="s">
        <v>235</v>
      </c>
      <c r="D176" s="9" t="s">
        <v>42</v>
      </c>
      <c r="E176" s="124">
        <v>403.70000000000005</v>
      </c>
      <c r="F176" s="9"/>
    </row>
    <row r="177" spans="1:6" x14ac:dyDescent="0.25">
      <c r="A177" s="6" t="s">
        <v>62</v>
      </c>
      <c r="B177" s="6" t="s">
        <v>5</v>
      </c>
      <c r="C177" s="6" t="s">
        <v>235</v>
      </c>
      <c r="D177" s="6" t="s">
        <v>9</v>
      </c>
      <c r="E177" s="123">
        <v>339.90000000000003</v>
      </c>
      <c r="F177" s="6"/>
    </row>
    <row r="178" spans="1:6" x14ac:dyDescent="0.25">
      <c r="A178" s="9" t="s">
        <v>62</v>
      </c>
      <c r="B178" s="9" t="s">
        <v>5</v>
      </c>
      <c r="C178" s="9" t="s">
        <v>235</v>
      </c>
      <c r="D178" s="9" t="s">
        <v>10</v>
      </c>
      <c r="E178" s="124">
        <v>304.70000000000005</v>
      </c>
      <c r="F178" s="9"/>
    </row>
    <row r="179" spans="1:6" x14ac:dyDescent="0.25">
      <c r="A179" s="6" t="s">
        <v>62</v>
      </c>
      <c r="B179" s="6" t="s">
        <v>5</v>
      </c>
      <c r="C179" s="6" t="s">
        <v>235</v>
      </c>
      <c r="D179" s="6" t="s">
        <v>34</v>
      </c>
      <c r="E179" s="123">
        <v>261.8</v>
      </c>
      <c r="F179" s="6"/>
    </row>
    <row r="180" spans="1:6" x14ac:dyDescent="0.25">
      <c r="A180" s="9" t="s">
        <v>62</v>
      </c>
      <c r="B180" s="9" t="s">
        <v>5</v>
      </c>
      <c r="C180" s="9" t="s">
        <v>235</v>
      </c>
      <c r="D180" s="9" t="s">
        <v>25</v>
      </c>
      <c r="E180" s="124">
        <v>227.70000000000002</v>
      </c>
      <c r="F180" s="9"/>
    </row>
    <row r="181" spans="1:6" x14ac:dyDescent="0.25">
      <c r="A181" s="6" t="s">
        <v>62</v>
      </c>
      <c r="B181" s="6" t="s">
        <v>5</v>
      </c>
      <c r="C181" s="6" t="s">
        <v>235</v>
      </c>
      <c r="D181" s="6" t="s">
        <v>12</v>
      </c>
      <c r="E181" s="123">
        <v>168.3</v>
      </c>
      <c r="F181" s="6"/>
    </row>
    <row r="182" spans="1:6" x14ac:dyDescent="0.25">
      <c r="A182" s="9" t="s">
        <v>62</v>
      </c>
      <c r="B182" s="9" t="s">
        <v>5</v>
      </c>
      <c r="C182" s="9" t="s">
        <v>236</v>
      </c>
      <c r="D182" s="9" t="s">
        <v>10</v>
      </c>
      <c r="E182" s="124">
        <v>343.2</v>
      </c>
      <c r="F182" s="9"/>
    </row>
    <row r="183" spans="1:6" x14ac:dyDescent="0.25">
      <c r="A183" s="6" t="s">
        <v>62</v>
      </c>
      <c r="B183" s="6" t="s">
        <v>5</v>
      </c>
      <c r="C183" s="6" t="s">
        <v>236</v>
      </c>
      <c r="D183" s="6" t="s">
        <v>34</v>
      </c>
      <c r="E183" s="123">
        <v>309.10000000000002</v>
      </c>
      <c r="F183" s="6"/>
    </row>
    <row r="184" spans="1:6" x14ac:dyDescent="0.25">
      <c r="A184" s="9" t="s">
        <v>62</v>
      </c>
      <c r="B184" s="9" t="s">
        <v>5</v>
      </c>
      <c r="C184" s="9" t="s">
        <v>236</v>
      </c>
      <c r="D184" s="9" t="s">
        <v>13</v>
      </c>
      <c r="E184" s="124">
        <v>236.5</v>
      </c>
      <c r="F184" s="9"/>
    </row>
    <row r="185" spans="1:6" x14ac:dyDescent="0.25">
      <c r="A185" s="6" t="s">
        <v>62</v>
      </c>
      <c r="B185" s="6" t="s">
        <v>5</v>
      </c>
      <c r="C185" s="6" t="s">
        <v>237</v>
      </c>
      <c r="D185" s="6" t="s">
        <v>43</v>
      </c>
      <c r="E185" s="123">
        <v>202.4</v>
      </c>
      <c r="F185" s="6"/>
    </row>
    <row r="186" spans="1:6" x14ac:dyDescent="0.25">
      <c r="A186" s="9" t="s">
        <v>62</v>
      </c>
      <c r="B186" s="9" t="s">
        <v>5</v>
      </c>
      <c r="C186" s="9" t="s">
        <v>237</v>
      </c>
      <c r="D186" s="9" t="s">
        <v>43</v>
      </c>
      <c r="E186" s="124">
        <v>159.5</v>
      </c>
      <c r="F186" s="9"/>
    </row>
    <row r="187" spans="1:6" x14ac:dyDescent="0.25">
      <c r="A187" s="6" t="s">
        <v>62</v>
      </c>
      <c r="B187" s="6" t="s">
        <v>238</v>
      </c>
      <c r="C187" s="6" t="s">
        <v>235</v>
      </c>
      <c r="D187" s="6" t="s">
        <v>10</v>
      </c>
      <c r="E187" s="123">
        <v>240.9</v>
      </c>
      <c r="F187" s="6"/>
    </row>
    <row r="188" spans="1:6" x14ac:dyDescent="0.25">
      <c r="A188" s="9" t="s">
        <v>62</v>
      </c>
      <c r="B188" s="9" t="s">
        <v>238</v>
      </c>
      <c r="C188" s="9" t="s">
        <v>235</v>
      </c>
      <c r="D188" s="9" t="s">
        <v>10</v>
      </c>
      <c r="E188" s="124">
        <v>201.3</v>
      </c>
      <c r="F188" s="9"/>
    </row>
    <row r="189" spans="1:6" x14ac:dyDescent="0.25">
      <c r="A189" s="6" t="s">
        <v>62</v>
      </c>
      <c r="B189" s="6" t="s">
        <v>238</v>
      </c>
      <c r="C189" s="6" t="s">
        <v>235</v>
      </c>
      <c r="D189" s="6" t="s">
        <v>25</v>
      </c>
      <c r="E189" s="123">
        <v>161.69999999999999</v>
      </c>
      <c r="F189" s="6"/>
    </row>
    <row r="190" spans="1:6" x14ac:dyDescent="0.25">
      <c r="A190" s="9" t="s">
        <v>62</v>
      </c>
      <c r="B190" s="9" t="s">
        <v>238</v>
      </c>
      <c r="C190" s="9" t="s">
        <v>235</v>
      </c>
      <c r="D190" s="9" t="s">
        <v>12</v>
      </c>
      <c r="E190" s="124">
        <v>92.4</v>
      </c>
      <c r="F190" s="9"/>
    </row>
    <row r="191" spans="1:6" x14ac:dyDescent="0.25">
      <c r="A191" s="6" t="s">
        <v>62</v>
      </c>
      <c r="B191" s="6" t="s">
        <v>238</v>
      </c>
      <c r="C191" s="6" t="s">
        <v>236</v>
      </c>
      <c r="D191" s="6" t="s">
        <v>13</v>
      </c>
      <c r="E191" s="123">
        <v>122.1</v>
      </c>
      <c r="F191" s="6"/>
    </row>
    <row r="192" spans="1:6" x14ac:dyDescent="0.25">
      <c r="A192" s="9" t="s">
        <v>62</v>
      </c>
      <c r="B192" s="9" t="s">
        <v>238</v>
      </c>
      <c r="C192" s="9" t="s">
        <v>237</v>
      </c>
      <c r="D192" s="9" t="s">
        <v>13</v>
      </c>
      <c r="E192" s="124">
        <v>85.8</v>
      </c>
      <c r="F192" s="9"/>
    </row>
    <row r="193" spans="1:6" ht="15.75" thickBot="1" x14ac:dyDescent="0.3">
      <c r="A193" s="7" t="s">
        <v>62</v>
      </c>
      <c r="B193" s="7" t="s">
        <v>238</v>
      </c>
      <c r="C193" s="7" t="s">
        <v>237</v>
      </c>
      <c r="D193" s="7" t="s">
        <v>43</v>
      </c>
      <c r="E193" s="127">
        <v>72.599999999999994</v>
      </c>
      <c r="F193" s="7"/>
    </row>
    <row r="194" spans="1:6" ht="15.75" thickTop="1" x14ac:dyDescent="0.25">
      <c r="A194" s="108" t="s">
        <v>381</v>
      </c>
      <c r="B194" s="108" t="s">
        <v>199</v>
      </c>
      <c r="C194" s="108" t="s">
        <v>378</v>
      </c>
      <c r="D194" s="108" t="s">
        <v>18</v>
      </c>
      <c r="E194" s="128">
        <v>200</v>
      </c>
      <c r="F194" s="108"/>
    </row>
    <row r="195" spans="1:6" x14ac:dyDescent="0.25">
      <c r="A195" s="6" t="s">
        <v>381</v>
      </c>
      <c r="B195" s="6" t="s">
        <v>199</v>
      </c>
      <c r="C195" s="6" t="s">
        <v>378</v>
      </c>
      <c r="D195" s="6" t="s">
        <v>42</v>
      </c>
      <c r="E195" s="123">
        <v>190</v>
      </c>
      <c r="F195" s="6"/>
    </row>
    <row r="196" spans="1:6" x14ac:dyDescent="0.25">
      <c r="A196" s="9" t="s">
        <v>381</v>
      </c>
      <c r="B196" s="9" t="s">
        <v>199</v>
      </c>
      <c r="C196" s="9" t="s">
        <v>378</v>
      </c>
      <c r="D196" s="9" t="s">
        <v>10</v>
      </c>
      <c r="E196" s="124">
        <v>170</v>
      </c>
      <c r="F196" s="9"/>
    </row>
    <row r="197" spans="1:6" x14ac:dyDescent="0.25">
      <c r="A197" s="6" t="s">
        <v>381</v>
      </c>
      <c r="B197" s="6" t="s">
        <v>199</v>
      </c>
      <c r="C197" s="6" t="s">
        <v>378</v>
      </c>
      <c r="D197" s="6" t="s">
        <v>34</v>
      </c>
      <c r="E197" s="123">
        <v>150</v>
      </c>
      <c r="F197" s="6"/>
    </row>
    <row r="198" spans="1:6" x14ac:dyDescent="0.25">
      <c r="A198" s="9" t="s">
        <v>381</v>
      </c>
      <c r="B198" s="9" t="s">
        <v>199</v>
      </c>
      <c r="C198" s="9" t="s">
        <v>378</v>
      </c>
      <c r="D198" s="9" t="s">
        <v>13</v>
      </c>
      <c r="E198" s="124">
        <v>140</v>
      </c>
      <c r="F198" s="9"/>
    </row>
    <row r="199" spans="1:6" x14ac:dyDescent="0.25">
      <c r="A199" s="6" t="s">
        <v>381</v>
      </c>
      <c r="B199" s="6" t="s">
        <v>199</v>
      </c>
      <c r="C199" s="6" t="s">
        <v>378</v>
      </c>
      <c r="D199" s="6" t="s">
        <v>12</v>
      </c>
      <c r="E199" s="123">
        <v>115</v>
      </c>
      <c r="F199" s="6"/>
    </row>
    <row r="200" spans="1:6" x14ac:dyDescent="0.25">
      <c r="A200" s="9" t="s">
        <v>381</v>
      </c>
      <c r="B200" s="9" t="s">
        <v>199</v>
      </c>
      <c r="C200" s="9" t="s">
        <v>378</v>
      </c>
      <c r="D200" s="9" t="s">
        <v>43</v>
      </c>
      <c r="E200" s="124">
        <v>125</v>
      </c>
      <c r="F200" s="9"/>
    </row>
    <row r="201" spans="1:6" x14ac:dyDescent="0.25">
      <c r="A201" s="6" t="s">
        <v>381</v>
      </c>
      <c r="B201" s="6" t="s">
        <v>379</v>
      </c>
      <c r="C201" s="6" t="s">
        <v>378</v>
      </c>
      <c r="D201" s="6" t="s">
        <v>18</v>
      </c>
      <c r="E201" s="123">
        <v>200</v>
      </c>
      <c r="F201" s="6"/>
    </row>
    <row r="202" spans="1:6" x14ac:dyDescent="0.25">
      <c r="A202" s="9" t="s">
        <v>381</v>
      </c>
      <c r="B202" s="9" t="s">
        <v>379</v>
      </c>
      <c r="C202" s="9" t="s">
        <v>378</v>
      </c>
      <c r="D202" s="9" t="s">
        <v>42</v>
      </c>
      <c r="E202" s="124">
        <v>190</v>
      </c>
      <c r="F202" s="9"/>
    </row>
    <row r="203" spans="1:6" x14ac:dyDescent="0.25">
      <c r="A203" s="6" t="s">
        <v>381</v>
      </c>
      <c r="B203" s="6" t="s">
        <v>379</v>
      </c>
      <c r="C203" s="6" t="s">
        <v>378</v>
      </c>
      <c r="D203" s="6" t="s">
        <v>10</v>
      </c>
      <c r="E203" s="123">
        <v>170</v>
      </c>
      <c r="F203" s="6"/>
    </row>
    <row r="204" spans="1:6" x14ac:dyDescent="0.25">
      <c r="A204" s="9" t="s">
        <v>381</v>
      </c>
      <c r="B204" s="9" t="s">
        <v>379</v>
      </c>
      <c r="C204" s="9" t="s">
        <v>378</v>
      </c>
      <c r="D204" s="9" t="s">
        <v>34</v>
      </c>
      <c r="E204" s="124">
        <v>150</v>
      </c>
      <c r="F204" s="9"/>
    </row>
    <row r="205" spans="1:6" x14ac:dyDescent="0.25">
      <c r="A205" s="6" t="s">
        <v>381</v>
      </c>
      <c r="B205" s="6" t="s">
        <v>379</v>
      </c>
      <c r="C205" s="6" t="s">
        <v>378</v>
      </c>
      <c r="D205" s="6" t="s">
        <v>13</v>
      </c>
      <c r="E205" s="123">
        <v>140</v>
      </c>
      <c r="F205" s="6"/>
    </row>
    <row r="206" spans="1:6" x14ac:dyDescent="0.25">
      <c r="A206" s="9" t="s">
        <v>381</v>
      </c>
      <c r="B206" s="9" t="s">
        <v>379</v>
      </c>
      <c r="C206" s="9" t="s">
        <v>378</v>
      </c>
      <c r="D206" s="9" t="s">
        <v>12</v>
      </c>
      <c r="E206" s="124">
        <v>115</v>
      </c>
      <c r="F206" s="9"/>
    </row>
    <row r="207" spans="1:6" x14ac:dyDescent="0.25">
      <c r="A207" s="6" t="s">
        <v>381</v>
      </c>
      <c r="B207" s="6" t="s">
        <v>379</v>
      </c>
      <c r="C207" s="6" t="s">
        <v>378</v>
      </c>
      <c r="D207" s="6" t="s">
        <v>43</v>
      </c>
      <c r="E207" s="123">
        <v>125</v>
      </c>
      <c r="F207" s="6"/>
    </row>
    <row r="208" spans="1:6" x14ac:dyDescent="0.25">
      <c r="A208" s="9" t="s">
        <v>381</v>
      </c>
      <c r="B208" s="9" t="s">
        <v>380</v>
      </c>
      <c r="C208" s="9" t="s">
        <v>378</v>
      </c>
      <c r="D208" s="9" t="s">
        <v>18</v>
      </c>
      <c r="E208" s="124">
        <v>200</v>
      </c>
      <c r="F208" s="9"/>
    </row>
    <row r="209" spans="1:6" x14ac:dyDescent="0.25">
      <c r="A209" s="6" t="s">
        <v>381</v>
      </c>
      <c r="B209" s="6" t="s">
        <v>380</v>
      </c>
      <c r="C209" s="6" t="s">
        <v>378</v>
      </c>
      <c r="D209" s="6" t="s">
        <v>42</v>
      </c>
      <c r="E209" s="123">
        <v>190</v>
      </c>
      <c r="F209" s="6"/>
    </row>
    <row r="210" spans="1:6" x14ac:dyDescent="0.25">
      <c r="A210" s="9" t="s">
        <v>381</v>
      </c>
      <c r="B210" s="9" t="s">
        <v>380</v>
      </c>
      <c r="C210" s="9" t="s">
        <v>378</v>
      </c>
      <c r="D210" s="9" t="s">
        <v>10</v>
      </c>
      <c r="E210" s="124">
        <v>170</v>
      </c>
      <c r="F210" s="9"/>
    </row>
    <row r="211" spans="1:6" x14ac:dyDescent="0.25">
      <c r="A211" s="6" t="s">
        <v>381</v>
      </c>
      <c r="B211" s="6" t="s">
        <v>380</v>
      </c>
      <c r="C211" s="6" t="s">
        <v>378</v>
      </c>
      <c r="D211" s="6" t="s">
        <v>34</v>
      </c>
      <c r="E211" s="123">
        <v>150</v>
      </c>
      <c r="F211" s="6"/>
    </row>
    <row r="212" spans="1:6" x14ac:dyDescent="0.25">
      <c r="A212" s="9" t="s">
        <v>381</v>
      </c>
      <c r="B212" s="9" t="s">
        <v>380</v>
      </c>
      <c r="C212" s="9" t="s">
        <v>378</v>
      </c>
      <c r="D212" s="9" t="s">
        <v>13</v>
      </c>
      <c r="E212" s="124">
        <v>140</v>
      </c>
      <c r="F212" s="9"/>
    </row>
    <row r="213" spans="1:6" x14ac:dyDescent="0.25">
      <c r="A213" s="6" t="s">
        <v>381</v>
      </c>
      <c r="B213" s="6" t="s">
        <v>380</v>
      </c>
      <c r="C213" s="6" t="s">
        <v>378</v>
      </c>
      <c r="D213" s="6" t="s">
        <v>12</v>
      </c>
      <c r="E213" s="123">
        <v>115</v>
      </c>
      <c r="F213" s="6"/>
    </row>
    <row r="214" spans="1:6" ht="15.75" thickBot="1" x14ac:dyDescent="0.3">
      <c r="A214" s="15" t="s">
        <v>381</v>
      </c>
      <c r="B214" s="15" t="s">
        <v>380</v>
      </c>
      <c r="C214" s="15" t="s">
        <v>378</v>
      </c>
      <c r="D214" s="15" t="s">
        <v>43</v>
      </c>
      <c r="E214" s="125">
        <v>125</v>
      </c>
      <c r="F214" s="15"/>
    </row>
    <row r="215" spans="1:6" ht="75.75" thickTop="1" x14ac:dyDescent="0.25">
      <c r="A215" s="14" t="s">
        <v>383</v>
      </c>
      <c r="B215" s="14" t="s">
        <v>199</v>
      </c>
      <c r="C215" s="14" t="s">
        <v>382</v>
      </c>
      <c r="D215" s="14" t="s">
        <v>40</v>
      </c>
      <c r="E215" s="126">
        <v>300</v>
      </c>
      <c r="F215" s="14"/>
    </row>
    <row r="216" spans="1:6" x14ac:dyDescent="0.25">
      <c r="A216" s="9" t="s">
        <v>383</v>
      </c>
      <c r="B216" s="9"/>
      <c r="C216" s="9"/>
      <c r="D216" s="9" t="s">
        <v>21</v>
      </c>
      <c r="E216" s="124">
        <v>270</v>
      </c>
      <c r="F216" s="9"/>
    </row>
    <row r="217" spans="1:6" x14ac:dyDescent="0.25">
      <c r="A217" s="6" t="s">
        <v>383</v>
      </c>
      <c r="B217" s="6"/>
      <c r="C217" s="6"/>
      <c r="D217" s="6" t="s">
        <v>7</v>
      </c>
      <c r="E217" s="123">
        <v>250</v>
      </c>
      <c r="F217" s="6"/>
    </row>
    <row r="218" spans="1:6" x14ac:dyDescent="0.25">
      <c r="A218" s="9" t="s">
        <v>383</v>
      </c>
      <c r="B218" s="9"/>
      <c r="C218" s="9"/>
      <c r="D218" s="9" t="s">
        <v>42</v>
      </c>
      <c r="E218" s="124">
        <v>240</v>
      </c>
      <c r="F218" s="9"/>
    </row>
    <row r="219" spans="1:6" x14ac:dyDescent="0.25">
      <c r="A219" s="6" t="s">
        <v>383</v>
      </c>
      <c r="B219" s="6"/>
      <c r="C219" s="6"/>
      <c r="D219" s="6" t="s">
        <v>10</v>
      </c>
      <c r="E219" s="123">
        <v>210</v>
      </c>
      <c r="F219" s="6"/>
    </row>
    <row r="220" spans="1:6" x14ac:dyDescent="0.25">
      <c r="A220" s="9" t="s">
        <v>383</v>
      </c>
      <c r="B220" s="9"/>
      <c r="C220" s="9"/>
      <c r="D220" s="9" t="s">
        <v>34</v>
      </c>
      <c r="E220" s="124">
        <v>190</v>
      </c>
      <c r="F220" s="9"/>
    </row>
    <row r="221" spans="1:6" x14ac:dyDescent="0.25">
      <c r="A221" s="6" t="s">
        <v>383</v>
      </c>
      <c r="B221" s="6"/>
      <c r="C221" s="6"/>
      <c r="D221" s="6" t="s">
        <v>13</v>
      </c>
      <c r="E221" s="123">
        <v>160</v>
      </c>
      <c r="F221" s="6"/>
    </row>
    <row r="222" spans="1:6" x14ac:dyDescent="0.25">
      <c r="A222" s="9" t="s">
        <v>383</v>
      </c>
      <c r="B222" s="9"/>
      <c r="C222" s="9"/>
      <c r="D222" s="9" t="s">
        <v>43</v>
      </c>
      <c r="E222" s="124">
        <v>140</v>
      </c>
      <c r="F222" s="9"/>
    </row>
    <row r="223" spans="1:6" ht="15.75" thickBot="1" x14ac:dyDescent="0.3">
      <c r="A223" s="7" t="s">
        <v>383</v>
      </c>
      <c r="B223" s="7"/>
      <c r="C223" s="7"/>
      <c r="D223" s="7" t="s">
        <v>12</v>
      </c>
      <c r="E223" s="127">
        <v>140</v>
      </c>
      <c r="F223" s="7"/>
    </row>
    <row r="224" spans="1:6" ht="75.75" thickTop="1" x14ac:dyDescent="0.25">
      <c r="A224" s="108" t="s">
        <v>385</v>
      </c>
      <c r="B224" s="108" t="s">
        <v>384</v>
      </c>
      <c r="C224" s="108" t="s">
        <v>1650</v>
      </c>
      <c r="D224" s="108" t="s">
        <v>18</v>
      </c>
      <c r="E224" s="128">
        <v>560</v>
      </c>
      <c r="F224" s="108"/>
    </row>
    <row r="225" spans="1:6" ht="75.75" thickBot="1" x14ac:dyDescent="0.3">
      <c r="A225" s="6" t="s">
        <v>385</v>
      </c>
      <c r="B225" s="7" t="s">
        <v>384</v>
      </c>
      <c r="C225" s="6" t="s">
        <v>1650</v>
      </c>
      <c r="D225" s="6" t="s">
        <v>42</v>
      </c>
      <c r="E225" s="123">
        <v>490</v>
      </c>
      <c r="F225" s="6"/>
    </row>
    <row r="226" spans="1:6" ht="75.75" thickTop="1" x14ac:dyDescent="0.25">
      <c r="A226" s="9" t="s">
        <v>385</v>
      </c>
      <c r="B226" s="108" t="s">
        <v>384</v>
      </c>
      <c r="C226" s="9" t="s">
        <v>1650</v>
      </c>
      <c r="D226" s="9" t="s">
        <v>7</v>
      </c>
      <c r="E226" s="124">
        <v>462</v>
      </c>
      <c r="F226" s="9"/>
    </row>
    <row r="227" spans="1:6" ht="90" x14ac:dyDescent="0.25">
      <c r="A227" s="6" t="s">
        <v>385</v>
      </c>
      <c r="B227" s="6" t="s">
        <v>384</v>
      </c>
      <c r="C227" s="6" t="s">
        <v>1651</v>
      </c>
      <c r="D227" s="6" t="s">
        <v>10</v>
      </c>
      <c r="E227" s="123">
        <v>420</v>
      </c>
      <c r="F227" s="6"/>
    </row>
    <row r="228" spans="1:6" ht="90" x14ac:dyDescent="0.25">
      <c r="A228" s="9" t="s">
        <v>385</v>
      </c>
      <c r="B228" s="9" t="s">
        <v>384</v>
      </c>
      <c r="C228" s="9" t="s">
        <v>1652</v>
      </c>
      <c r="D228" s="9" t="s">
        <v>34</v>
      </c>
      <c r="E228" s="124">
        <v>350</v>
      </c>
      <c r="F228" s="9"/>
    </row>
    <row r="229" spans="1:6" ht="90" x14ac:dyDescent="0.25">
      <c r="A229" s="6" t="s">
        <v>385</v>
      </c>
      <c r="B229" s="6" t="s">
        <v>384</v>
      </c>
      <c r="C229" s="6" t="s">
        <v>1653</v>
      </c>
      <c r="D229" s="6" t="s">
        <v>13</v>
      </c>
      <c r="E229" s="123">
        <v>322</v>
      </c>
      <c r="F229" s="6"/>
    </row>
    <row r="230" spans="1:6" ht="75" x14ac:dyDescent="0.25">
      <c r="A230" s="9" t="s">
        <v>385</v>
      </c>
      <c r="B230" s="9" t="s">
        <v>384</v>
      </c>
      <c r="C230" s="9" t="s">
        <v>1650</v>
      </c>
      <c r="D230" s="9" t="s">
        <v>43</v>
      </c>
      <c r="E230" s="124">
        <v>322</v>
      </c>
      <c r="F230" s="9"/>
    </row>
    <row r="231" spans="1:6" ht="75.75" thickBot="1" x14ac:dyDescent="0.3">
      <c r="A231" s="7" t="s">
        <v>385</v>
      </c>
      <c r="B231" s="7" t="s">
        <v>384</v>
      </c>
      <c r="C231" s="7" t="s">
        <v>1650</v>
      </c>
      <c r="D231" s="7" t="s">
        <v>12</v>
      </c>
      <c r="E231" s="127">
        <v>252</v>
      </c>
      <c r="F231" s="7"/>
    </row>
    <row r="232" spans="1:6" ht="15.75" thickTop="1" x14ac:dyDescent="0.25">
      <c r="A232" s="108" t="s">
        <v>278</v>
      </c>
      <c r="B232" s="108" t="s">
        <v>38</v>
      </c>
      <c r="C232" s="108" t="s">
        <v>93</v>
      </c>
      <c r="D232" s="108" t="s">
        <v>40</v>
      </c>
      <c r="E232" s="128">
        <v>462.00000000000006</v>
      </c>
      <c r="F232" s="108"/>
    </row>
    <row r="233" spans="1:6" x14ac:dyDescent="0.25">
      <c r="A233" s="6" t="s">
        <v>278</v>
      </c>
      <c r="B233" s="6" t="s">
        <v>38</v>
      </c>
      <c r="C233" s="6" t="s">
        <v>93</v>
      </c>
      <c r="D233" s="6" t="s">
        <v>18</v>
      </c>
      <c r="E233" s="123">
        <v>396.00000000000006</v>
      </c>
      <c r="F233" s="6"/>
    </row>
    <row r="234" spans="1:6" x14ac:dyDescent="0.25">
      <c r="A234" s="9" t="s">
        <v>278</v>
      </c>
      <c r="B234" s="9" t="s">
        <v>38</v>
      </c>
      <c r="C234" s="9" t="s">
        <v>93</v>
      </c>
      <c r="D234" s="9" t="s">
        <v>7</v>
      </c>
      <c r="E234" s="124">
        <v>352</v>
      </c>
      <c r="F234" s="9"/>
    </row>
    <row r="235" spans="1:6" x14ac:dyDescent="0.25">
      <c r="A235" s="6" t="s">
        <v>278</v>
      </c>
      <c r="B235" s="6" t="s">
        <v>38</v>
      </c>
      <c r="C235" s="6" t="s">
        <v>93</v>
      </c>
      <c r="D235" s="6" t="s">
        <v>21</v>
      </c>
      <c r="E235" s="123">
        <v>308</v>
      </c>
      <c r="F235" s="6"/>
    </row>
    <row r="236" spans="1:6" x14ac:dyDescent="0.25">
      <c r="A236" s="9" t="s">
        <v>278</v>
      </c>
      <c r="B236" s="9" t="s">
        <v>38</v>
      </c>
      <c r="C236" s="9" t="s">
        <v>93</v>
      </c>
      <c r="D236" s="9" t="s">
        <v>42</v>
      </c>
      <c r="E236" s="124">
        <v>275</v>
      </c>
      <c r="F236" s="9"/>
    </row>
    <row r="237" spans="1:6" x14ac:dyDescent="0.25">
      <c r="A237" s="6" t="s">
        <v>278</v>
      </c>
      <c r="B237" s="6" t="s">
        <v>38</v>
      </c>
      <c r="C237" s="6" t="s">
        <v>93</v>
      </c>
      <c r="D237" s="6" t="s">
        <v>9</v>
      </c>
      <c r="E237" s="123">
        <v>258.5</v>
      </c>
      <c r="F237" s="6"/>
    </row>
    <row r="238" spans="1:6" x14ac:dyDescent="0.25">
      <c r="A238" s="9" t="s">
        <v>278</v>
      </c>
      <c r="B238" s="9" t="s">
        <v>38</v>
      </c>
      <c r="C238" s="9" t="s">
        <v>93</v>
      </c>
      <c r="D238" s="9" t="s">
        <v>10</v>
      </c>
      <c r="E238" s="124">
        <v>236.50000000000003</v>
      </c>
      <c r="F238" s="9"/>
    </row>
    <row r="239" spans="1:6" x14ac:dyDescent="0.25">
      <c r="A239" s="6" t="s">
        <v>278</v>
      </c>
      <c r="B239" s="6" t="s">
        <v>38</v>
      </c>
      <c r="C239" s="6" t="s">
        <v>93</v>
      </c>
      <c r="D239" s="6" t="s">
        <v>25</v>
      </c>
      <c r="E239" s="123">
        <v>236.50000000000003</v>
      </c>
      <c r="F239" s="6"/>
    </row>
    <row r="240" spans="1:6" x14ac:dyDescent="0.25">
      <c r="A240" s="9" t="s">
        <v>278</v>
      </c>
      <c r="B240" s="9" t="s">
        <v>38</v>
      </c>
      <c r="C240" s="9" t="s">
        <v>93</v>
      </c>
      <c r="D240" s="9" t="s">
        <v>34</v>
      </c>
      <c r="E240" s="124">
        <v>275</v>
      </c>
      <c r="F240" s="9"/>
    </row>
    <row r="241" spans="1:6" x14ac:dyDescent="0.25">
      <c r="A241" s="6" t="s">
        <v>278</v>
      </c>
      <c r="B241" s="6" t="s">
        <v>38</v>
      </c>
      <c r="C241" s="6" t="s">
        <v>93</v>
      </c>
      <c r="D241" s="6" t="s">
        <v>13</v>
      </c>
      <c r="E241" s="123">
        <v>253.00000000000003</v>
      </c>
      <c r="F241" s="6"/>
    </row>
    <row r="242" spans="1:6" x14ac:dyDescent="0.25">
      <c r="A242" s="9" t="s">
        <v>278</v>
      </c>
      <c r="B242" s="9" t="s">
        <v>38</v>
      </c>
      <c r="C242" s="9" t="s">
        <v>93</v>
      </c>
      <c r="D242" s="9" t="s">
        <v>43</v>
      </c>
      <c r="E242" s="124">
        <v>220.00000000000003</v>
      </c>
      <c r="F242" s="9"/>
    </row>
    <row r="243" spans="1:6" ht="15.75" thickBot="1" x14ac:dyDescent="0.3">
      <c r="A243" s="7" t="s">
        <v>278</v>
      </c>
      <c r="B243" s="7" t="s">
        <v>38</v>
      </c>
      <c r="C243" s="7" t="s">
        <v>93</v>
      </c>
      <c r="D243" s="7" t="s">
        <v>12</v>
      </c>
      <c r="E243" s="127">
        <v>187.00000000000003</v>
      </c>
      <c r="F243" s="7"/>
    </row>
    <row r="244" spans="1:6" ht="75.75" thickTop="1" x14ac:dyDescent="0.25">
      <c r="A244" s="108" t="s">
        <v>82</v>
      </c>
      <c r="B244" s="108" t="s">
        <v>5</v>
      </c>
      <c r="C244" s="108" t="s">
        <v>93</v>
      </c>
      <c r="D244" s="108" t="s">
        <v>7</v>
      </c>
      <c r="E244" s="128">
        <v>286</v>
      </c>
      <c r="F244" s="108" t="s">
        <v>84</v>
      </c>
    </row>
    <row r="245" spans="1:6" ht="75" x14ac:dyDescent="0.25">
      <c r="A245" s="6" t="s">
        <v>82</v>
      </c>
      <c r="B245" s="6" t="s">
        <v>5</v>
      </c>
      <c r="C245" s="6" t="s">
        <v>93</v>
      </c>
      <c r="D245" s="6" t="s">
        <v>42</v>
      </c>
      <c r="E245" s="123">
        <v>264</v>
      </c>
      <c r="F245" s="6" t="s">
        <v>84</v>
      </c>
    </row>
    <row r="246" spans="1:6" ht="75" x14ac:dyDescent="0.25">
      <c r="A246" s="9" t="s">
        <v>82</v>
      </c>
      <c r="B246" s="9" t="s">
        <v>5</v>
      </c>
      <c r="C246" s="9" t="s">
        <v>93</v>
      </c>
      <c r="D246" s="9" t="s">
        <v>10</v>
      </c>
      <c r="E246" s="124">
        <v>242.00000000000003</v>
      </c>
      <c r="F246" s="9" t="s">
        <v>84</v>
      </c>
    </row>
    <row r="247" spans="1:6" ht="75" x14ac:dyDescent="0.25">
      <c r="A247" s="6" t="s">
        <v>82</v>
      </c>
      <c r="B247" s="6" t="s">
        <v>5</v>
      </c>
      <c r="C247" s="6" t="s">
        <v>93</v>
      </c>
      <c r="D247" s="6" t="s">
        <v>34</v>
      </c>
      <c r="E247" s="123">
        <v>187.00000000000003</v>
      </c>
      <c r="F247" s="6" t="s">
        <v>84</v>
      </c>
    </row>
    <row r="248" spans="1:6" ht="75" x14ac:dyDescent="0.25">
      <c r="A248" s="9" t="s">
        <v>82</v>
      </c>
      <c r="B248" s="9" t="s">
        <v>5</v>
      </c>
      <c r="C248" s="9" t="s">
        <v>93</v>
      </c>
      <c r="D248" s="9" t="s">
        <v>43</v>
      </c>
      <c r="E248" s="124">
        <v>176</v>
      </c>
      <c r="F248" s="9" t="s">
        <v>84</v>
      </c>
    </row>
    <row r="249" spans="1:6" ht="75.75" thickBot="1" x14ac:dyDescent="0.3">
      <c r="A249" s="7" t="s">
        <v>82</v>
      </c>
      <c r="B249" s="7" t="s">
        <v>5</v>
      </c>
      <c r="C249" s="7" t="s">
        <v>93</v>
      </c>
      <c r="D249" s="7" t="s">
        <v>12</v>
      </c>
      <c r="E249" s="127">
        <v>154</v>
      </c>
      <c r="F249" s="7" t="s">
        <v>84</v>
      </c>
    </row>
    <row r="250" spans="1:6" ht="15.75" thickTop="1" x14ac:dyDescent="0.25">
      <c r="A250" s="108" t="s">
        <v>299</v>
      </c>
      <c r="B250" s="108" t="s">
        <v>292</v>
      </c>
      <c r="C250" s="108" t="s">
        <v>293</v>
      </c>
      <c r="D250" s="108" t="s">
        <v>13</v>
      </c>
      <c r="E250" s="128">
        <v>220.00000000000003</v>
      </c>
      <c r="F250" s="108" t="s">
        <v>296</v>
      </c>
    </row>
    <row r="251" spans="1:6" x14ac:dyDescent="0.25">
      <c r="A251" s="6" t="s">
        <v>299</v>
      </c>
      <c r="B251" s="6" t="s">
        <v>292</v>
      </c>
      <c r="C251" s="6" t="s">
        <v>294</v>
      </c>
      <c r="D251" s="6" t="s">
        <v>13</v>
      </c>
      <c r="E251" s="123">
        <v>220</v>
      </c>
      <c r="F251" s="6" t="s">
        <v>297</v>
      </c>
    </row>
    <row r="252" spans="1:6" ht="15.75" thickBot="1" x14ac:dyDescent="0.3">
      <c r="A252" s="15" t="s">
        <v>299</v>
      </c>
      <c r="B252" s="15" t="s">
        <v>292</v>
      </c>
      <c r="C252" s="15" t="s">
        <v>295</v>
      </c>
      <c r="D252" s="15" t="s">
        <v>10</v>
      </c>
      <c r="E252" s="125">
        <v>275</v>
      </c>
      <c r="F252" s="15" t="s">
        <v>298</v>
      </c>
    </row>
    <row r="253" spans="1:6" ht="15.75" thickTop="1" x14ac:dyDescent="0.25">
      <c r="A253" s="14" t="s">
        <v>242</v>
      </c>
      <c r="B253" s="14" t="s">
        <v>5</v>
      </c>
      <c r="C253" s="14" t="s">
        <v>239</v>
      </c>
      <c r="D253" s="14" t="s">
        <v>42</v>
      </c>
      <c r="E253" s="126">
        <v>440</v>
      </c>
      <c r="F253" s="14"/>
    </row>
    <row r="254" spans="1:6" x14ac:dyDescent="0.25">
      <c r="A254" s="9" t="s">
        <v>242</v>
      </c>
      <c r="B254" s="9" t="s">
        <v>5</v>
      </c>
      <c r="C254" s="9" t="s">
        <v>239</v>
      </c>
      <c r="D254" s="9" t="s">
        <v>7</v>
      </c>
      <c r="E254" s="124">
        <v>385</v>
      </c>
      <c r="F254" s="9"/>
    </row>
    <row r="255" spans="1:6" x14ac:dyDescent="0.25">
      <c r="A255" s="6" t="s">
        <v>242</v>
      </c>
      <c r="B255" s="6" t="s">
        <v>5</v>
      </c>
      <c r="C255" s="6" t="s">
        <v>235</v>
      </c>
      <c r="D255" s="6" t="s">
        <v>10</v>
      </c>
      <c r="E255" s="123">
        <v>231</v>
      </c>
      <c r="F255" s="6"/>
    </row>
    <row r="256" spans="1:6" x14ac:dyDescent="0.25">
      <c r="A256" s="9" t="s">
        <v>242</v>
      </c>
      <c r="B256" s="9" t="s">
        <v>5</v>
      </c>
      <c r="C256" s="9" t="s">
        <v>240</v>
      </c>
      <c r="D256" s="9" t="s">
        <v>43</v>
      </c>
      <c r="E256" s="124">
        <v>209</v>
      </c>
      <c r="F256" s="9"/>
    </row>
    <row r="257" spans="1:6" x14ac:dyDescent="0.25">
      <c r="A257" s="6" t="s">
        <v>242</v>
      </c>
      <c r="B257" s="6" t="s">
        <v>5</v>
      </c>
      <c r="C257" s="6" t="s">
        <v>12</v>
      </c>
      <c r="D257" s="6" t="s">
        <v>12</v>
      </c>
      <c r="E257" s="123">
        <v>154</v>
      </c>
      <c r="F257" s="6"/>
    </row>
    <row r="258" spans="1:6" ht="15.75" thickBot="1" x14ac:dyDescent="0.3">
      <c r="A258" s="15" t="s">
        <v>242</v>
      </c>
      <c r="B258" s="15" t="s">
        <v>5</v>
      </c>
      <c r="C258" s="15" t="s">
        <v>241</v>
      </c>
      <c r="D258" s="15" t="s">
        <v>13</v>
      </c>
      <c r="E258" s="125">
        <v>187</v>
      </c>
      <c r="F258" s="15"/>
    </row>
    <row r="259" spans="1:6" ht="15.75" thickTop="1" x14ac:dyDescent="0.25">
      <c r="A259" s="14" t="s">
        <v>285</v>
      </c>
      <c r="B259" s="14" t="s">
        <v>286</v>
      </c>
      <c r="C259" s="14" t="s">
        <v>93</v>
      </c>
      <c r="D259" s="14" t="s">
        <v>18</v>
      </c>
      <c r="E259" s="126">
        <v>330</v>
      </c>
      <c r="F259" s="14" t="s">
        <v>287</v>
      </c>
    </row>
    <row r="260" spans="1:6" x14ac:dyDescent="0.25">
      <c r="A260" s="9" t="s">
        <v>285</v>
      </c>
      <c r="B260" s="9" t="s">
        <v>286</v>
      </c>
      <c r="C260" s="9" t="s">
        <v>93</v>
      </c>
      <c r="D260" s="9" t="s">
        <v>7</v>
      </c>
      <c r="E260" s="124">
        <v>302.5</v>
      </c>
      <c r="F260" s="9" t="s">
        <v>288</v>
      </c>
    </row>
    <row r="261" spans="1:6" x14ac:dyDescent="0.25">
      <c r="A261" s="6" t="s">
        <v>285</v>
      </c>
      <c r="B261" s="6" t="s">
        <v>286</v>
      </c>
      <c r="C261" s="6" t="s">
        <v>93</v>
      </c>
      <c r="D261" s="6" t="s">
        <v>10</v>
      </c>
      <c r="E261" s="123">
        <v>275</v>
      </c>
      <c r="F261" s="6" t="s">
        <v>289</v>
      </c>
    </row>
    <row r="262" spans="1:6" x14ac:dyDescent="0.25">
      <c r="A262" s="9" t="s">
        <v>285</v>
      </c>
      <c r="B262" s="9" t="s">
        <v>286</v>
      </c>
      <c r="C262" s="9" t="s">
        <v>93</v>
      </c>
      <c r="D262" s="9" t="s">
        <v>12</v>
      </c>
      <c r="E262" s="124">
        <v>231</v>
      </c>
      <c r="F262" s="9" t="s">
        <v>290</v>
      </c>
    </row>
    <row r="263" spans="1:6" x14ac:dyDescent="0.25">
      <c r="A263" s="6" t="s">
        <v>285</v>
      </c>
      <c r="B263" s="6" t="s">
        <v>286</v>
      </c>
      <c r="C263" s="6" t="s">
        <v>93</v>
      </c>
      <c r="D263" s="6" t="s">
        <v>43</v>
      </c>
      <c r="E263" s="123">
        <v>192.5</v>
      </c>
      <c r="F263" s="6" t="s">
        <v>291</v>
      </c>
    </row>
    <row r="264" spans="1:6" ht="15.75" thickBot="1" x14ac:dyDescent="0.3">
      <c r="A264" s="15" t="s">
        <v>285</v>
      </c>
      <c r="B264" s="15" t="s">
        <v>286</v>
      </c>
      <c r="C264" s="15" t="s">
        <v>93</v>
      </c>
      <c r="D264" s="15" t="s">
        <v>13</v>
      </c>
      <c r="E264" s="125">
        <v>137.5</v>
      </c>
      <c r="F264" s="15" t="s">
        <v>77</v>
      </c>
    </row>
    <row r="265" spans="1:6" ht="15.75" thickTop="1" x14ac:dyDescent="0.25">
      <c r="A265" s="14" t="s">
        <v>300</v>
      </c>
      <c r="B265" s="14" t="s">
        <v>301</v>
      </c>
      <c r="C265" s="14" t="s">
        <v>302</v>
      </c>
      <c r="D265" s="14" t="s">
        <v>40</v>
      </c>
      <c r="E265" s="126">
        <v>300</v>
      </c>
      <c r="F265" s="14" t="s">
        <v>306</v>
      </c>
    </row>
    <row r="266" spans="1:6" x14ac:dyDescent="0.25">
      <c r="A266" s="9" t="s">
        <v>300</v>
      </c>
      <c r="B266" s="9" t="s">
        <v>199</v>
      </c>
      <c r="C266" s="9" t="s">
        <v>303</v>
      </c>
      <c r="D266" s="9" t="s">
        <v>21</v>
      </c>
      <c r="E266" s="124">
        <v>275</v>
      </c>
      <c r="F266" s="9" t="s">
        <v>307</v>
      </c>
    </row>
    <row r="267" spans="1:6" x14ac:dyDescent="0.25">
      <c r="A267" s="6" t="s">
        <v>300</v>
      </c>
      <c r="B267" s="6" t="s">
        <v>199</v>
      </c>
      <c r="C267" s="6" t="s">
        <v>304</v>
      </c>
      <c r="D267" s="6" t="s">
        <v>10</v>
      </c>
      <c r="E267" s="123">
        <v>200</v>
      </c>
      <c r="F267" s="6" t="s">
        <v>308</v>
      </c>
    </row>
    <row r="268" spans="1:6" x14ac:dyDescent="0.25">
      <c r="A268" s="9" t="s">
        <v>300</v>
      </c>
      <c r="B268" s="9" t="s">
        <v>199</v>
      </c>
      <c r="C268" s="9" t="s">
        <v>220</v>
      </c>
      <c r="D268" s="9" t="s">
        <v>10</v>
      </c>
      <c r="E268" s="124">
        <v>200</v>
      </c>
      <c r="F268" s="9" t="s">
        <v>309</v>
      </c>
    </row>
    <row r="269" spans="1:6" x14ac:dyDescent="0.25">
      <c r="A269" s="6" t="s">
        <v>300</v>
      </c>
      <c r="B269" s="6" t="s">
        <v>301</v>
      </c>
      <c r="C269" s="6" t="s">
        <v>305</v>
      </c>
      <c r="D269" s="6" t="s">
        <v>42</v>
      </c>
      <c r="E269" s="123">
        <v>225</v>
      </c>
      <c r="F269" s="6" t="s">
        <v>310</v>
      </c>
    </row>
    <row r="270" spans="1:6" x14ac:dyDescent="0.25">
      <c r="A270" s="9" t="s">
        <v>300</v>
      </c>
      <c r="B270" s="9" t="s">
        <v>301</v>
      </c>
      <c r="C270" s="9" t="s">
        <v>13</v>
      </c>
      <c r="D270" s="9" t="s">
        <v>13</v>
      </c>
      <c r="E270" s="124">
        <v>165</v>
      </c>
      <c r="F270" s="9" t="s">
        <v>311</v>
      </c>
    </row>
    <row r="271" spans="1:6" ht="15.75" thickBot="1" x14ac:dyDescent="0.3">
      <c r="A271" s="7" t="s">
        <v>300</v>
      </c>
      <c r="B271" s="7" t="s">
        <v>199</v>
      </c>
      <c r="C271" s="7" t="s">
        <v>13</v>
      </c>
      <c r="D271" s="7" t="s">
        <v>10</v>
      </c>
      <c r="E271" s="127">
        <v>180</v>
      </c>
      <c r="F271" s="7" t="s">
        <v>312</v>
      </c>
    </row>
    <row r="272" spans="1:6" ht="15.75" thickTop="1" x14ac:dyDescent="0.25">
      <c r="A272" s="108" t="s">
        <v>280</v>
      </c>
      <c r="B272" s="108" t="s">
        <v>199</v>
      </c>
      <c r="C272" s="108" t="s">
        <v>279</v>
      </c>
      <c r="D272" s="108" t="s">
        <v>18</v>
      </c>
      <c r="E272" s="128">
        <v>275</v>
      </c>
      <c r="F272" s="108" t="s">
        <v>281</v>
      </c>
    </row>
    <row r="273" spans="1:6" x14ac:dyDescent="0.25">
      <c r="A273" s="6" t="s">
        <v>280</v>
      </c>
      <c r="B273" s="6" t="s">
        <v>199</v>
      </c>
      <c r="C273" s="6" t="s">
        <v>279</v>
      </c>
      <c r="D273" s="6" t="s">
        <v>18</v>
      </c>
      <c r="E273" s="123">
        <v>275</v>
      </c>
      <c r="F273" s="6" t="s">
        <v>282</v>
      </c>
    </row>
    <row r="274" spans="1:6" x14ac:dyDescent="0.25">
      <c r="A274" s="9" t="s">
        <v>280</v>
      </c>
      <c r="B274" s="9" t="s">
        <v>199</v>
      </c>
      <c r="C274" s="9" t="s">
        <v>279</v>
      </c>
      <c r="D274" s="9" t="s">
        <v>10</v>
      </c>
      <c r="E274" s="124">
        <v>220</v>
      </c>
      <c r="F274" s="9" t="s">
        <v>283</v>
      </c>
    </row>
    <row r="275" spans="1:6" ht="15.75" thickBot="1" x14ac:dyDescent="0.3">
      <c r="A275" s="7" t="s">
        <v>280</v>
      </c>
      <c r="B275" s="7" t="s">
        <v>199</v>
      </c>
      <c r="C275" s="7" t="s">
        <v>93</v>
      </c>
      <c r="D275" s="7" t="s">
        <v>18</v>
      </c>
      <c r="E275" s="127">
        <v>297</v>
      </c>
      <c r="F275" s="7" t="s">
        <v>284</v>
      </c>
    </row>
    <row r="276" spans="1:6" ht="15.75" thickTop="1" x14ac:dyDescent="0.25">
      <c r="A276" s="108" t="s">
        <v>390</v>
      </c>
      <c r="B276" s="108" t="s">
        <v>386</v>
      </c>
      <c r="C276" s="108" t="s">
        <v>387</v>
      </c>
      <c r="D276" s="108" t="s">
        <v>18</v>
      </c>
      <c r="E276" s="128">
        <v>240</v>
      </c>
      <c r="F276" s="108" t="s">
        <v>389</v>
      </c>
    </row>
    <row r="277" spans="1:6" x14ac:dyDescent="0.25">
      <c r="A277" s="6" t="s">
        <v>390</v>
      </c>
      <c r="B277" s="6" t="s">
        <v>386</v>
      </c>
      <c r="C277" s="6" t="s">
        <v>387</v>
      </c>
      <c r="D277" s="6" t="s">
        <v>40</v>
      </c>
      <c r="E277" s="123">
        <v>220</v>
      </c>
      <c r="F277" s="6" t="s">
        <v>389</v>
      </c>
    </row>
    <row r="278" spans="1:6" x14ac:dyDescent="0.25">
      <c r="A278" s="9" t="s">
        <v>390</v>
      </c>
      <c r="B278" s="9" t="s">
        <v>386</v>
      </c>
      <c r="C278" s="9" t="s">
        <v>387</v>
      </c>
      <c r="D278" s="9" t="s">
        <v>7</v>
      </c>
      <c r="E278" s="124">
        <v>185</v>
      </c>
      <c r="F278" s="9" t="s">
        <v>389</v>
      </c>
    </row>
    <row r="279" spans="1:6" x14ac:dyDescent="0.25">
      <c r="A279" s="6" t="s">
        <v>390</v>
      </c>
      <c r="B279" s="6" t="s">
        <v>386</v>
      </c>
      <c r="C279" s="6" t="s">
        <v>387</v>
      </c>
      <c r="D279" s="6" t="s">
        <v>9</v>
      </c>
      <c r="E279" s="123">
        <v>165</v>
      </c>
      <c r="F279" s="6" t="s">
        <v>389</v>
      </c>
    </row>
    <row r="280" spans="1:6" x14ac:dyDescent="0.25">
      <c r="A280" s="9" t="s">
        <v>390</v>
      </c>
      <c r="B280" s="9" t="s">
        <v>388</v>
      </c>
      <c r="C280" s="9" t="s">
        <v>387</v>
      </c>
      <c r="D280" s="9" t="s">
        <v>18</v>
      </c>
      <c r="E280" s="124">
        <v>265</v>
      </c>
      <c r="F280" s="9" t="s">
        <v>389</v>
      </c>
    </row>
    <row r="281" spans="1:6" x14ac:dyDescent="0.25">
      <c r="A281" s="6" t="s">
        <v>390</v>
      </c>
      <c r="B281" s="6" t="s">
        <v>388</v>
      </c>
      <c r="C281" s="6" t="s">
        <v>387</v>
      </c>
      <c r="D281" s="6" t="s">
        <v>40</v>
      </c>
      <c r="E281" s="123">
        <v>230</v>
      </c>
      <c r="F281" s="6" t="s">
        <v>389</v>
      </c>
    </row>
    <row r="282" spans="1:6" x14ac:dyDescent="0.25">
      <c r="A282" s="9" t="s">
        <v>390</v>
      </c>
      <c r="B282" s="9" t="s">
        <v>388</v>
      </c>
      <c r="C282" s="9" t="s">
        <v>387</v>
      </c>
      <c r="D282" s="9" t="s">
        <v>7</v>
      </c>
      <c r="E282" s="124">
        <v>195</v>
      </c>
      <c r="F282" s="9" t="s">
        <v>389</v>
      </c>
    </row>
    <row r="283" spans="1:6" ht="15.75" thickBot="1" x14ac:dyDescent="0.3">
      <c r="A283" s="7" t="s">
        <v>390</v>
      </c>
      <c r="B283" s="7" t="s">
        <v>388</v>
      </c>
      <c r="C283" s="7" t="s">
        <v>387</v>
      </c>
      <c r="D283" s="7" t="s">
        <v>9</v>
      </c>
      <c r="E283" s="127">
        <v>175</v>
      </c>
      <c r="F283" s="7" t="s">
        <v>389</v>
      </c>
    </row>
    <row r="284" spans="1:6" ht="15.75" thickTop="1" x14ac:dyDescent="0.25">
      <c r="A284" s="108" t="s">
        <v>424</v>
      </c>
      <c r="B284" s="108" t="s">
        <v>5</v>
      </c>
      <c r="C284" s="108" t="s">
        <v>302</v>
      </c>
      <c r="D284" s="108" t="s">
        <v>18</v>
      </c>
      <c r="E284" s="128">
        <f>282.8*1.1</f>
        <v>311.08000000000004</v>
      </c>
      <c r="F284" s="108"/>
    </row>
    <row r="285" spans="1:6" x14ac:dyDescent="0.25">
      <c r="A285" s="6" t="s">
        <v>424</v>
      </c>
      <c r="B285" s="6" t="s">
        <v>5</v>
      </c>
      <c r="C285" s="6" t="s">
        <v>391</v>
      </c>
      <c r="D285" s="6" t="s">
        <v>7</v>
      </c>
      <c r="E285" s="123">
        <f>264.58*1.1</f>
        <v>291.03800000000001</v>
      </c>
      <c r="F285" s="6"/>
    </row>
    <row r="286" spans="1:6" x14ac:dyDescent="0.25">
      <c r="A286" s="9" t="s">
        <v>424</v>
      </c>
      <c r="B286" s="9" t="s">
        <v>5</v>
      </c>
      <c r="C286" s="9" t="s">
        <v>392</v>
      </c>
      <c r="D286" s="9" t="s">
        <v>7</v>
      </c>
      <c r="E286" s="124">
        <f>258.66*1.1</f>
        <v>284.52600000000007</v>
      </c>
      <c r="F286" s="9"/>
    </row>
    <row r="287" spans="1:6" x14ac:dyDescent="0.25">
      <c r="A287" s="6" t="s">
        <v>424</v>
      </c>
      <c r="B287" s="6" t="s">
        <v>5</v>
      </c>
      <c r="C287" s="6" t="s">
        <v>393</v>
      </c>
      <c r="D287" s="6" t="s">
        <v>42</v>
      </c>
      <c r="E287" s="123">
        <f>237.2*1.1</f>
        <v>260.92</v>
      </c>
      <c r="F287" s="6"/>
    </row>
    <row r="288" spans="1:6" x14ac:dyDescent="0.25">
      <c r="A288" s="9" t="s">
        <v>424</v>
      </c>
      <c r="B288" s="9" t="s">
        <v>5</v>
      </c>
      <c r="C288" s="9" t="s">
        <v>287</v>
      </c>
      <c r="D288" s="9" t="s">
        <v>10</v>
      </c>
      <c r="E288" s="124">
        <f>202.62*1.1</f>
        <v>222.88200000000003</v>
      </c>
      <c r="F288" s="9"/>
    </row>
    <row r="289" spans="1:6" x14ac:dyDescent="0.25">
      <c r="A289" s="6" t="s">
        <v>424</v>
      </c>
      <c r="B289" s="6" t="s">
        <v>5</v>
      </c>
      <c r="C289" s="6" t="s">
        <v>394</v>
      </c>
      <c r="D289" s="6" t="s">
        <v>34</v>
      </c>
      <c r="E289" s="123">
        <f>178.43*1.1</f>
        <v>196.27300000000002</v>
      </c>
      <c r="F289" s="6"/>
    </row>
    <row r="290" spans="1:6" x14ac:dyDescent="0.25">
      <c r="A290" s="9" t="s">
        <v>424</v>
      </c>
      <c r="B290" s="9" t="s">
        <v>5</v>
      </c>
      <c r="C290" s="9" t="s">
        <v>328</v>
      </c>
      <c r="D290" s="9" t="s">
        <v>13</v>
      </c>
      <c r="E290" s="124">
        <f>167.67*1.1</f>
        <v>184.43700000000001</v>
      </c>
      <c r="F290" s="9"/>
    </row>
    <row r="291" spans="1:6" x14ac:dyDescent="0.25">
      <c r="A291" s="6" t="s">
        <v>424</v>
      </c>
      <c r="B291" s="6" t="s">
        <v>5</v>
      </c>
      <c r="C291" s="6" t="s">
        <v>273</v>
      </c>
      <c r="D291" s="6" t="s">
        <v>12</v>
      </c>
      <c r="E291" s="123">
        <f>134.85*1.1</f>
        <v>148.33500000000001</v>
      </c>
      <c r="F291" s="6"/>
    </row>
    <row r="292" spans="1:6" x14ac:dyDescent="0.25">
      <c r="A292" s="9" t="s">
        <v>424</v>
      </c>
      <c r="B292" s="9" t="s">
        <v>5</v>
      </c>
      <c r="C292" s="9" t="s">
        <v>303</v>
      </c>
      <c r="D292" s="9" t="s">
        <v>7</v>
      </c>
      <c r="E292" s="124">
        <f>226.47*1.1</f>
        <v>249.11700000000002</v>
      </c>
      <c r="F292" s="9"/>
    </row>
    <row r="293" spans="1:6" x14ac:dyDescent="0.25">
      <c r="A293" s="6" t="s">
        <v>424</v>
      </c>
      <c r="B293" s="6" t="s">
        <v>5</v>
      </c>
      <c r="C293" s="6" t="s">
        <v>395</v>
      </c>
      <c r="D293" s="6" t="s">
        <v>42</v>
      </c>
      <c r="E293" s="123">
        <f>211.16*1.1</f>
        <v>232.27600000000001</v>
      </c>
      <c r="F293" s="6"/>
    </row>
    <row r="294" spans="1:6" x14ac:dyDescent="0.25">
      <c r="A294" s="9" t="s">
        <v>424</v>
      </c>
      <c r="B294" s="9" t="s">
        <v>5</v>
      </c>
      <c r="C294" s="9" t="s">
        <v>396</v>
      </c>
      <c r="D294" s="9" t="s">
        <v>10</v>
      </c>
      <c r="E294" s="124">
        <f>200.82*1.1</f>
        <v>220.90200000000002</v>
      </c>
      <c r="F294" s="9"/>
    </row>
    <row r="295" spans="1:6" x14ac:dyDescent="0.25">
      <c r="A295" s="6" t="s">
        <v>424</v>
      </c>
      <c r="B295" s="6" t="s">
        <v>5</v>
      </c>
      <c r="C295" s="6" t="s">
        <v>397</v>
      </c>
      <c r="D295" s="6" t="s">
        <v>43</v>
      </c>
      <c r="E295" s="123">
        <f>155.99*1.1</f>
        <v>171.58900000000003</v>
      </c>
      <c r="F295" s="6"/>
    </row>
    <row r="296" spans="1:6" x14ac:dyDescent="0.25">
      <c r="A296" s="9" t="s">
        <v>424</v>
      </c>
      <c r="B296" s="9" t="s">
        <v>5</v>
      </c>
      <c r="C296" s="9" t="s">
        <v>398</v>
      </c>
      <c r="D296" s="9" t="s">
        <v>12</v>
      </c>
      <c r="E296" s="124">
        <f>105.78*1.1</f>
        <v>116.358</v>
      </c>
      <c r="F296" s="9"/>
    </row>
    <row r="297" spans="1:6" x14ac:dyDescent="0.25">
      <c r="A297" s="6" t="s">
        <v>424</v>
      </c>
      <c r="B297" s="6" t="s">
        <v>5</v>
      </c>
      <c r="C297" s="6" t="s">
        <v>399</v>
      </c>
      <c r="D297" s="6" t="s">
        <v>7</v>
      </c>
      <c r="E297" s="123">
        <f>194.55*1.1</f>
        <v>214.00500000000002</v>
      </c>
      <c r="F297" s="6"/>
    </row>
    <row r="298" spans="1:6" x14ac:dyDescent="0.25">
      <c r="A298" s="9" t="s">
        <v>424</v>
      </c>
      <c r="B298" s="9" t="s">
        <v>5</v>
      </c>
      <c r="C298" s="9" t="s">
        <v>400</v>
      </c>
      <c r="D298" s="9" t="s">
        <v>42</v>
      </c>
      <c r="E298" s="124">
        <f>162.26*1.1</f>
        <v>178.48600000000002</v>
      </c>
      <c r="F298" s="9"/>
    </row>
    <row r="299" spans="1:6" x14ac:dyDescent="0.25">
      <c r="A299" s="6" t="s">
        <v>424</v>
      </c>
      <c r="B299" s="6" t="s">
        <v>5</v>
      </c>
      <c r="C299" s="6" t="s">
        <v>401</v>
      </c>
      <c r="D299" s="6" t="s">
        <v>10</v>
      </c>
      <c r="E299" s="123">
        <f>154.22*1.1</f>
        <v>169.64200000000002</v>
      </c>
      <c r="F299" s="6"/>
    </row>
    <row r="300" spans="1:6" x14ac:dyDescent="0.25">
      <c r="A300" s="9" t="s">
        <v>424</v>
      </c>
      <c r="B300" s="9" t="s">
        <v>5</v>
      </c>
      <c r="C300" s="9" t="s">
        <v>402</v>
      </c>
      <c r="D300" s="9" t="s">
        <v>34</v>
      </c>
      <c r="E300" s="124">
        <f>121.91*1.1</f>
        <v>134.101</v>
      </c>
      <c r="F300" s="9"/>
    </row>
    <row r="301" spans="1:6" x14ac:dyDescent="0.25">
      <c r="A301" s="6" t="s">
        <v>424</v>
      </c>
      <c r="B301" s="6" t="s">
        <v>5</v>
      </c>
      <c r="C301" s="6" t="s">
        <v>403</v>
      </c>
      <c r="D301" s="6" t="s">
        <v>12</v>
      </c>
      <c r="E301" s="123">
        <f>105.78*1.1</f>
        <v>116.358</v>
      </c>
      <c r="F301" s="6"/>
    </row>
    <row r="302" spans="1:6" x14ac:dyDescent="0.25">
      <c r="A302" s="9" t="s">
        <v>424</v>
      </c>
      <c r="B302" s="9" t="s">
        <v>5</v>
      </c>
      <c r="C302" s="9" t="s">
        <v>404</v>
      </c>
      <c r="D302" s="9" t="s">
        <v>7</v>
      </c>
      <c r="E302" s="124">
        <f>234.51*1.1</f>
        <v>257.96100000000001</v>
      </c>
      <c r="F302" s="9"/>
    </row>
    <row r="303" spans="1:6" x14ac:dyDescent="0.25">
      <c r="A303" s="6" t="s">
        <v>424</v>
      </c>
      <c r="B303" s="6" t="s">
        <v>5</v>
      </c>
      <c r="C303" s="6" t="s">
        <v>405</v>
      </c>
      <c r="D303" s="6" t="s">
        <v>42</v>
      </c>
      <c r="E303" s="123">
        <f>199.8*1.1</f>
        <v>219.78000000000003</v>
      </c>
      <c r="F303" s="6"/>
    </row>
    <row r="304" spans="1:6" x14ac:dyDescent="0.25">
      <c r="A304" s="9" t="s">
        <v>424</v>
      </c>
      <c r="B304" s="9" t="s">
        <v>5</v>
      </c>
      <c r="C304" s="9" t="s">
        <v>406</v>
      </c>
      <c r="D304" s="9" t="s">
        <v>10</v>
      </c>
      <c r="E304" s="124">
        <f>179.66*1.1</f>
        <v>197.626</v>
      </c>
      <c r="F304" s="9"/>
    </row>
    <row r="305" spans="1:6" x14ac:dyDescent="0.25">
      <c r="A305" s="6" t="s">
        <v>424</v>
      </c>
      <c r="B305" s="6" t="s">
        <v>5</v>
      </c>
      <c r="C305" s="6" t="s">
        <v>407</v>
      </c>
      <c r="D305" s="6" t="s">
        <v>34</v>
      </c>
      <c r="E305" s="123">
        <f>165.57*1.1</f>
        <v>182.12700000000001</v>
      </c>
      <c r="F305" s="6"/>
    </row>
    <row r="306" spans="1:6" x14ac:dyDescent="0.25">
      <c r="A306" s="9" t="s">
        <v>424</v>
      </c>
      <c r="B306" s="9" t="s">
        <v>5</v>
      </c>
      <c r="C306" s="9" t="s">
        <v>408</v>
      </c>
      <c r="D306" s="9" t="s">
        <v>13</v>
      </c>
      <c r="E306" s="124">
        <f>121.91*1.1</f>
        <v>134.101</v>
      </c>
      <c r="F306" s="9"/>
    </row>
    <row r="307" spans="1:6" x14ac:dyDescent="0.25">
      <c r="A307" s="6" t="s">
        <v>424</v>
      </c>
      <c r="B307" s="6" t="s">
        <v>5</v>
      </c>
      <c r="C307" s="6" t="s">
        <v>409</v>
      </c>
      <c r="D307" s="6" t="s">
        <v>7</v>
      </c>
      <c r="E307" s="123">
        <f>234.08*1.1</f>
        <v>257.48800000000006</v>
      </c>
      <c r="F307" s="6"/>
    </row>
    <row r="308" spans="1:6" x14ac:dyDescent="0.25">
      <c r="A308" s="9" t="s">
        <v>424</v>
      </c>
      <c r="B308" s="9" t="s">
        <v>5</v>
      </c>
      <c r="C308" s="9" t="s">
        <v>410</v>
      </c>
      <c r="D308" s="9" t="s">
        <v>10</v>
      </c>
      <c r="E308" s="124">
        <f>209.81*1.1</f>
        <v>230.79100000000003</v>
      </c>
      <c r="F308" s="9"/>
    </row>
    <row r="309" spans="1:6" x14ac:dyDescent="0.25">
      <c r="A309" s="6" t="s">
        <v>424</v>
      </c>
      <c r="B309" s="6" t="s">
        <v>5</v>
      </c>
      <c r="C309" s="6" t="s">
        <v>411</v>
      </c>
      <c r="D309" s="6" t="s">
        <v>34</v>
      </c>
      <c r="E309" s="123">
        <f>170.35*1.1</f>
        <v>187.38500000000002</v>
      </c>
      <c r="F309" s="6"/>
    </row>
    <row r="310" spans="1:6" x14ac:dyDescent="0.25">
      <c r="A310" s="9" t="s">
        <v>424</v>
      </c>
      <c r="B310" s="9" t="s">
        <v>5</v>
      </c>
      <c r="C310" s="9" t="s">
        <v>412</v>
      </c>
      <c r="D310" s="9" t="s">
        <v>7</v>
      </c>
      <c r="E310" s="124">
        <f>237.45*1.1</f>
        <v>261.19499999999999</v>
      </c>
      <c r="F310" s="9"/>
    </row>
    <row r="311" spans="1:6" x14ac:dyDescent="0.25">
      <c r="A311" s="6" t="s">
        <v>424</v>
      </c>
      <c r="B311" s="6" t="s">
        <v>5</v>
      </c>
      <c r="C311" s="6" t="s">
        <v>413</v>
      </c>
      <c r="D311" s="6" t="s">
        <v>10</v>
      </c>
      <c r="E311" s="123">
        <f>194.55*1.1</f>
        <v>214.00500000000002</v>
      </c>
      <c r="F311" s="6"/>
    </row>
    <row r="312" spans="1:6" x14ac:dyDescent="0.25">
      <c r="A312" s="9" t="s">
        <v>424</v>
      </c>
      <c r="B312" s="9" t="s">
        <v>5</v>
      </c>
      <c r="C312" s="9" t="s">
        <v>414</v>
      </c>
      <c r="D312" s="9" t="s">
        <v>34</v>
      </c>
      <c r="E312" s="124">
        <f>162.26*1.1</f>
        <v>178.48600000000002</v>
      </c>
      <c r="F312" s="9"/>
    </row>
    <row r="313" spans="1:6" x14ac:dyDescent="0.25">
      <c r="A313" s="6" t="s">
        <v>424</v>
      </c>
      <c r="B313" s="6" t="s">
        <v>5</v>
      </c>
      <c r="C313" s="6" t="s">
        <v>415</v>
      </c>
      <c r="D313" s="6" t="s">
        <v>13</v>
      </c>
      <c r="E313" s="123">
        <f>129.99*1.1</f>
        <v>142.98900000000003</v>
      </c>
      <c r="F313" s="6"/>
    </row>
    <row r="314" spans="1:6" x14ac:dyDescent="0.25">
      <c r="A314" s="9" t="s">
        <v>424</v>
      </c>
      <c r="B314" s="9" t="s">
        <v>5</v>
      </c>
      <c r="C314" s="9" t="s">
        <v>416</v>
      </c>
      <c r="D314" s="9" t="s">
        <v>7</v>
      </c>
      <c r="E314" s="124">
        <f>300.09*1.1</f>
        <v>330.09899999999999</v>
      </c>
      <c r="F314" s="9"/>
    </row>
    <row r="315" spans="1:6" x14ac:dyDescent="0.25">
      <c r="A315" s="6" t="s">
        <v>424</v>
      </c>
      <c r="B315" s="6" t="s">
        <v>5</v>
      </c>
      <c r="C315" s="6" t="s">
        <v>417</v>
      </c>
      <c r="D315" s="6" t="s">
        <v>42</v>
      </c>
      <c r="E315" s="123">
        <f>285.8*1.1</f>
        <v>314.38000000000005</v>
      </c>
      <c r="F315" s="6"/>
    </row>
    <row r="316" spans="1:6" x14ac:dyDescent="0.25">
      <c r="A316" s="9" t="s">
        <v>424</v>
      </c>
      <c r="B316" s="9" t="s">
        <v>5</v>
      </c>
      <c r="C316" s="9" t="s">
        <v>418</v>
      </c>
      <c r="D316" s="9" t="s">
        <v>10</v>
      </c>
      <c r="E316" s="124">
        <f>226.82*1.1</f>
        <v>249.50200000000001</v>
      </c>
      <c r="F316" s="9"/>
    </row>
    <row r="317" spans="1:6" x14ac:dyDescent="0.25">
      <c r="A317" s="6" t="s">
        <v>424</v>
      </c>
      <c r="B317" s="6" t="s">
        <v>5</v>
      </c>
      <c r="C317" s="6" t="s">
        <v>419</v>
      </c>
      <c r="D317" s="6" t="s">
        <v>34</v>
      </c>
      <c r="E317" s="123">
        <f>183.26*1.1</f>
        <v>201.58600000000001</v>
      </c>
      <c r="F317" s="6"/>
    </row>
    <row r="318" spans="1:6" x14ac:dyDescent="0.25">
      <c r="A318" s="9" t="s">
        <v>424</v>
      </c>
      <c r="B318" s="9" t="s">
        <v>5</v>
      </c>
      <c r="C318" s="9" t="s">
        <v>420</v>
      </c>
      <c r="D318" s="9" t="s">
        <v>7</v>
      </c>
      <c r="E318" s="124">
        <f>157.04*1.1</f>
        <v>172.744</v>
      </c>
      <c r="F318" s="9"/>
    </row>
    <row r="319" spans="1:6" x14ac:dyDescent="0.25">
      <c r="A319" s="6" t="s">
        <v>424</v>
      </c>
      <c r="B319" s="6" t="s">
        <v>5</v>
      </c>
      <c r="C319" s="6" t="s">
        <v>421</v>
      </c>
      <c r="D319" s="6" t="s">
        <v>42</v>
      </c>
      <c r="E319" s="123">
        <f>152.66*1.1</f>
        <v>167.92600000000002</v>
      </c>
      <c r="F319" s="6"/>
    </row>
    <row r="320" spans="1:6" x14ac:dyDescent="0.25">
      <c r="A320" s="9" t="s">
        <v>424</v>
      </c>
      <c r="B320" s="9" t="s">
        <v>5</v>
      </c>
      <c r="C320" s="9" t="s">
        <v>422</v>
      </c>
      <c r="D320" s="9" t="s">
        <v>10</v>
      </c>
      <c r="E320" s="124">
        <f>145.66*1.1</f>
        <v>160.226</v>
      </c>
      <c r="F320" s="9"/>
    </row>
    <row r="321" spans="1:6" ht="15.75" thickBot="1" x14ac:dyDescent="0.3">
      <c r="A321" s="7" t="s">
        <v>424</v>
      </c>
      <c r="B321" s="7" t="s">
        <v>5</v>
      </c>
      <c r="C321" s="7" t="s">
        <v>423</v>
      </c>
      <c r="D321" s="7" t="s">
        <v>13</v>
      </c>
      <c r="E321" s="127">
        <f>105.91*1.1</f>
        <v>116.501</v>
      </c>
      <c r="F321" s="7"/>
    </row>
    <row r="322" spans="1:6" ht="15.75" thickTop="1" x14ac:dyDescent="0.25">
      <c r="A322" s="108" t="s">
        <v>313</v>
      </c>
      <c r="B322" s="108" t="s">
        <v>314</v>
      </c>
      <c r="C322" s="108" t="s">
        <v>93</v>
      </c>
      <c r="D322" s="108" t="s">
        <v>42</v>
      </c>
      <c r="E322" s="128">
        <v>289.3</v>
      </c>
      <c r="F322" s="108"/>
    </row>
    <row r="323" spans="1:6" x14ac:dyDescent="0.25">
      <c r="A323" s="6" t="s">
        <v>313</v>
      </c>
      <c r="B323" s="6" t="s">
        <v>314</v>
      </c>
      <c r="C323" s="6" t="s">
        <v>93</v>
      </c>
      <c r="D323" s="6" t="s">
        <v>7</v>
      </c>
      <c r="E323" s="123">
        <v>289.3</v>
      </c>
      <c r="F323" s="6"/>
    </row>
    <row r="324" spans="1:6" x14ac:dyDescent="0.25">
      <c r="A324" s="9" t="s">
        <v>313</v>
      </c>
      <c r="B324" s="9" t="s">
        <v>314</v>
      </c>
      <c r="C324" s="9" t="s">
        <v>93</v>
      </c>
      <c r="D324" s="9" t="s">
        <v>10</v>
      </c>
      <c r="E324" s="124">
        <v>231</v>
      </c>
      <c r="F324" s="9"/>
    </row>
    <row r="325" spans="1:6" x14ac:dyDescent="0.25">
      <c r="A325" s="6" t="s">
        <v>313</v>
      </c>
      <c r="B325" s="6" t="s">
        <v>314</v>
      </c>
      <c r="C325" s="6" t="s">
        <v>93</v>
      </c>
      <c r="D325" s="6" t="s">
        <v>25</v>
      </c>
      <c r="E325" s="123">
        <v>207.9</v>
      </c>
      <c r="F325" s="6"/>
    </row>
    <row r="326" spans="1:6" x14ac:dyDescent="0.25">
      <c r="A326" s="9" t="s">
        <v>313</v>
      </c>
      <c r="B326" s="9" t="s">
        <v>314</v>
      </c>
      <c r="C326" s="9" t="s">
        <v>93</v>
      </c>
      <c r="D326" s="9" t="s">
        <v>13</v>
      </c>
      <c r="E326" s="124">
        <v>196.9</v>
      </c>
      <c r="F326" s="9"/>
    </row>
    <row r="327" spans="1:6" x14ac:dyDescent="0.25">
      <c r="A327" s="6" t="s">
        <v>313</v>
      </c>
      <c r="B327" s="6" t="s">
        <v>314</v>
      </c>
      <c r="C327" s="6" t="s">
        <v>93</v>
      </c>
      <c r="D327" s="6" t="s">
        <v>43</v>
      </c>
      <c r="E327" s="123">
        <v>168.3</v>
      </c>
      <c r="F327" s="6"/>
    </row>
    <row r="328" spans="1:6" ht="15.75" thickBot="1" x14ac:dyDescent="0.3">
      <c r="A328" s="15" t="s">
        <v>313</v>
      </c>
      <c r="B328" s="15" t="s">
        <v>314</v>
      </c>
      <c r="C328" s="15" t="s">
        <v>93</v>
      </c>
      <c r="D328" s="15" t="s">
        <v>12</v>
      </c>
      <c r="E328" s="125">
        <v>184.8</v>
      </c>
      <c r="F328" s="15"/>
    </row>
    <row r="329" spans="1:6" ht="15.75" thickTop="1" x14ac:dyDescent="0.25">
      <c r="A329" s="14" t="s">
        <v>427</v>
      </c>
      <c r="B329" s="14" t="s">
        <v>199</v>
      </c>
      <c r="C329" s="14" t="s">
        <v>425</v>
      </c>
      <c r="D329" s="14" t="s">
        <v>42</v>
      </c>
      <c r="E329" s="126">
        <v>285</v>
      </c>
      <c r="F329" s="14"/>
    </row>
    <row r="330" spans="1:6" x14ac:dyDescent="0.25">
      <c r="A330" s="9" t="s">
        <v>427</v>
      </c>
      <c r="B330" s="9" t="s">
        <v>199</v>
      </c>
      <c r="C330" s="9" t="s">
        <v>235</v>
      </c>
      <c r="D330" s="9" t="s">
        <v>42</v>
      </c>
      <c r="E330" s="124">
        <v>315</v>
      </c>
      <c r="F330" s="9"/>
    </row>
    <row r="331" spans="1:6" x14ac:dyDescent="0.25">
      <c r="A331" s="6" t="s">
        <v>427</v>
      </c>
      <c r="B331" s="6" t="s">
        <v>199</v>
      </c>
      <c r="C331" s="6" t="s">
        <v>235</v>
      </c>
      <c r="D331" s="6" t="s">
        <v>9</v>
      </c>
      <c r="E331" s="123">
        <v>265</v>
      </c>
      <c r="F331" s="6"/>
    </row>
    <row r="332" spans="1:6" x14ac:dyDescent="0.25">
      <c r="A332" s="9" t="s">
        <v>427</v>
      </c>
      <c r="B332" s="9" t="s">
        <v>199</v>
      </c>
      <c r="C332" s="9" t="s">
        <v>235</v>
      </c>
      <c r="D332" s="9" t="s">
        <v>10</v>
      </c>
      <c r="E332" s="124">
        <v>200</v>
      </c>
      <c r="F332" s="9"/>
    </row>
    <row r="333" spans="1:6" x14ac:dyDescent="0.25">
      <c r="A333" s="6" t="s">
        <v>427</v>
      </c>
      <c r="B333" s="6" t="s">
        <v>199</v>
      </c>
      <c r="C333" s="6" t="s">
        <v>235</v>
      </c>
      <c r="D333" s="6" t="s">
        <v>12</v>
      </c>
      <c r="E333" s="123">
        <v>140</v>
      </c>
      <c r="F333" s="6"/>
    </row>
    <row r="334" spans="1:6" x14ac:dyDescent="0.25">
      <c r="A334" s="9" t="s">
        <v>427</v>
      </c>
      <c r="B334" s="9" t="s">
        <v>199</v>
      </c>
      <c r="C334" s="9" t="s">
        <v>334</v>
      </c>
      <c r="D334" s="9" t="s">
        <v>42</v>
      </c>
      <c r="E334" s="124">
        <v>300</v>
      </c>
      <c r="F334" s="9"/>
    </row>
    <row r="335" spans="1:6" x14ac:dyDescent="0.25">
      <c r="A335" s="6" t="s">
        <v>427</v>
      </c>
      <c r="B335" s="6" t="s">
        <v>426</v>
      </c>
      <c r="C335" s="6" t="s">
        <v>334</v>
      </c>
      <c r="D335" s="6" t="s">
        <v>9</v>
      </c>
      <c r="E335" s="123">
        <v>265</v>
      </c>
      <c r="F335" s="6"/>
    </row>
    <row r="336" spans="1:6" x14ac:dyDescent="0.25">
      <c r="A336" s="9" t="s">
        <v>427</v>
      </c>
      <c r="B336" s="9" t="s">
        <v>199</v>
      </c>
      <c r="C336" s="9" t="s">
        <v>237</v>
      </c>
      <c r="D336" s="9" t="s">
        <v>42</v>
      </c>
      <c r="E336" s="124">
        <v>295</v>
      </c>
      <c r="F336" s="9"/>
    </row>
    <row r="337" spans="1:6" x14ac:dyDescent="0.25">
      <c r="A337" s="6" t="s">
        <v>427</v>
      </c>
      <c r="B337" s="6" t="s">
        <v>199</v>
      </c>
      <c r="C337" s="6" t="s">
        <v>237</v>
      </c>
      <c r="D337" s="6" t="s">
        <v>9</v>
      </c>
      <c r="E337" s="123">
        <v>250</v>
      </c>
      <c r="F337" s="6"/>
    </row>
    <row r="338" spans="1:6" ht="15.75" thickBot="1" x14ac:dyDescent="0.3">
      <c r="A338" s="15" t="s">
        <v>427</v>
      </c>
      <c r="B338" s="15" t="s">
        <v>199</v>
      </c>
      <c r="C338" s="15" t="s">
        <v>237</v>
      </c>
      <c r="D338" s="15" t="s">
        <v>43</v>
      </c>
      <c r="E338" s="125">
        <v>170</v>
      </c>
      <c r="F338" s="15"/>
    </row>
    <row r="339" spans="1:6" ht="15.75" thickTop="1" x14ac:dyDescent="0.25">
      <c r="A339" s="14" t="s">
        <v>68</v>
      </c>
      <c r="B339" s="14" t="s">
        <v>63</v>
      </c>
      <c r="C339" s="14" t="s">
        <v>17</v>
      </c>
      <c r="D339" s="14" t="s">
        <v>18</v>
      </c>
      <c r="E339" s="126">
        <v>396</v>
      </c>
      <c r="F339" s="14" t="s">
        <v>18</v>
      </c>
    </row>
    <row r="340" spans="1:6" x14ac:dyDescent="0.25">
      <c r="A340" s="9" t="s">
        <v>68</v>
      </c>
      <c r="B340" s="9" t="s">
        <v>63</v>
      </c>
      <c r="C340" s="9" t="s">
        <v>17</v>
      </c>
      <c r="D340" s="9" t="s">
        <v>7</v>
      </c>
      <c r="E340" s="124">
        <v>374</v>
      </c>
      <c r="F340" s="9" t="s">
        <v>64</v>
      </c>
    </row>
    <row r="341" spans="1:6" x14ac:dyDescent="0.25">
      <c r="A341" s="6" t="s">
        <v>68</v>
      </c>
      <c r="B341" s="6" t="s">
        <v>63</v>
      </c>
      <c r="C341" s="6" t="s">
        <v>17</v>
      </c>
      <c r="D341" s="6" t="s">
        <v>21</v>
      </c>
      <c r="E341" s="123">
        <v>341</v>
      </c>
      <c r="F341" s="6" t="s">
        <v>21</v>
      </c>
    </row>
    <row r="342" spans="1:6" x14ac:dyDescent="0.25">
      <c r="A342" s="9" t="s">
        <v>68</v>
      </c>
      <c r="B342" s="9" t="s">
        <v>63</v>
      </c>
      <c r="C342" s="9" t="s">
        <v>17</v>
      </c>
      <c r="D342" s="9" t="s">
        <v>42</v>
      </c>
      <c r="E342" s="124">
        <v>319</v>
      </c>
      <c r="F342" s="9" t="s">
        <v>42</v>
      </c>
    </row>
    <row r="343" spans="1:6" x14ac:dyDescent="0.25">
      <c r="A343" s="6" t="s">
        <v>68</v>
      </c>
      <c r="B343" s="6" t="s">
        <v>63</v>
      </c>
      <c r="C343" s="6" t="s">
        <v>17</v>
      </c>
      <c r="D343" s="6" t="s">
        <v>9</v>
      </c>
      <c r="E343" s="123">
        <v>286</v>
      </c>
      <c r="F343" s="6" t="s">
        <v>9</v>
      </c>
    </row>
    <row r="344" spans="1:6" ht="30" x14ac:dyDescent="0.25">
      <c r="A344" s="9" t="s">
        <v>68</v>
      </c>
      <c r="B344" s="9" t="s">
        <v>63</v>
      </c>
      <c r="C344" s="9" t="s">
        <v>17</v>
      </c>
      <c r="D344" s="9" t="s">
        <v>34</v>
      </c>
      <c r="E344" s="124">
        <v>264</v>
      </c>
      <c r="F344" s="9" t="s">
        <v>65</v>
      </c>
    </row>
    <row r="345" spans="1:6" x14ac:dyDescent="0.25">
      <c r="A345" s="6" t="s">
        <v>68</v>
      </c>
      <c r="B345" s="6" t="s">
        <v>63</v>
      </c>
      <c r="C345" s="6" t="s">
        <v>17</v>
      </c>
      <c r="D345" s="6" t="s">
        <v>10</v>
      </c>
      <c r="E345" s="123">
        <v>242</v>
      </c>
      <c r="F345" s="6" t="s">
        <v>66</v>
      </c>
    </row>
    <row r="346" spans="1:6" x14ac:dyDescent="0.25">
      <c r="A346" s="9" t="s">
        <v>68</v>
      </c>
      <c r="B346" s="9" t="s">
        <v>63</v>
      </c>
      <c r="C346" s="9" t="s">
        <v>17</v>
      </c>
      <c r="D346" s="9" t="s">
        <v>13</v>
      </c>
      <c r="E346" s="124">
        <v>209</v>
      </c>
      <c r="F346" s="9" t="s">
        <v>67</v>
      </c>
    </row>
    <row r="347" spans="1:6" ht="15.75" thickBot="1" x14ac:dyDescent="0.3">
      <c r="A347" s="7" t="s">
        <v>68</v>
      </c>
      <c r="B347" s="7" t="s">
        <v>63</v>
      </c>
      <c r="C347" s="7" t="s">
        <v>17</v>
      </c>
      <c r="D347" s="7" t="s">
        <v>12</v>
      </c>
      <c r="E347" s="127">
        <v>132</v>
      </c>
      <c r="F347" s="7" t="s">
        <v>12</v>
      </c>
    </row>
    <row r="348" spans="1:6" ht="15.75" thickTop="1" x14ac:dyDescent="0.25">
      <c r="A348" s="108" t="s">
        <v>252</v>
      </c>
      <c r="B348" s="108" t="s">
        <v>63</v>
      </c>
      <c r="C348" s="108" t="s">
        <v>243</v>
      </c>
      <c r="D348" s="108" t="s">
        <v>34</v>
      </c>
      <c r="E348" s="128">
        <v>120.3125</v>
      </c>
      <c r="F348" s="108" t="s">
        <v>244</v>
      </c>
    </row>
    <row r="349" spans="1:6" x14ac:dyDescent="0.25">
      <c r="A349" s="6" t="s">
        <v>252</v>
      </c>
      <c r="B349" s="6" t="s">
        <v>63</v>
      </c>
      <c r="C349" s="6" t="s">
        <v>243</v>
      </c>
      <c r="D349" s="6" t="s">
        <v>34</v>
      </c>
      <c r="E349" s="123">
        <v>197.3125</v>
      </c>
      <c r="F349" s="6" t="s">
        <v>245</v>
      </c>
    </row>
    <row r="350" spans="1:6" x14ac:dyDescent="0.25">
      <c r="A350" s="9" t="s">
        <v>252</v>
      </c>
      <c r="B350" s="9" t="s">
        <v>63</v>
      </c>
      <c r="C350" s="9" t="s">
        <v>243</v>
      </c>
      <c r="D350" s="9" t="s">
        <v>34</v>
      </c>
      <c r="E350" s="124">
        <v>197.3125</v>
      </c>
      <c r="F350" s="9" t="s">
        <v>246</v>
      </c>
    </row>
    <row r="351" spans="1:6" x14ac:dyDescent="0.25">
      <c r="A351" s="6" t="s">
        <v>252</v>
      </c>
      <c r="B351" s="6" t="s">
        <v>63</v>
      </c>
      <c r="C351" s="6" t="s">
        <v>243</v>
      </c>
      <c r="D351" s="6" t="s">
        <v>10</v>
      </c>
      <c r="E351" s="123">
        <v>221.375</v>
      </c>
      <c r="F351" s="6" t="s">
        <v>247</v>
      </c>
    </row>
    <row r="352" spans="1:6" x14ac:dyDescent="0.25">
      <c r="A352" s="9" t="s">
        <v>252</v>
      </c>
      <c r="B352" s="9" t="s">
        <v>63</v>
      </c>
      <c r="C352" s="9" t="s">
        <v>243</v>
      </c>
      <c r="D352" s="9" t="s">
        <v>42</v>
      </c>
      <c r="E352" s="124">
        <v>235.8125</v>
      </c>
      <c r="F352" s="9" t="s">
        <v>248</v>
      </c>
    </row>
    <row r="353" spans="1:6" x14ac:dyDescent="0.25">
      <c r="A353" s="6" t="s">
        <v>252</v>
      </c>
      <c r="B353" s="6" t="s">
        <v>63</v>
      </c>
      <c r="C353" s="6" t="s">
        <v>243</v>
      </c>
      <c r="D353" s="6" t="s">
        <v>42</v>
      </c>
      <c r="E353" s="123">
        <v>235.8125</v>
      </c>
      <c r="F353" s="6" t="s">
        <v>249</v>
      </c>
    </row>
    <row r="354" spans="1:6" x14ac:dyDescent="0.25">
      <c r="A354" s="9" t="s">
        <v>252</v>
      </c>
      <c r="B354" s="9" t="s">
        <v>63</v>
      </c>
      <c r="C354" s="9" t="s">
        <v>243</v>
      </c>
      <c r="D354" s="9" t="s">
        <v>42</v>
      </c>
      <c r="E354" s="124">
        <v>303.1875</v>
      </c>
      <c r="F354" s="9" t="s">
        <v>250</v>
      </c>
    </row>
    <row r="355" spans="1:6" ht="15.75" thickBot="1" x14ac:dyDescent="0.3">
      <c r="A355" s="7" t="s">
        <v>252</v>
      </c>
      <c r="B355" s="7" t="s">
        <v>63</v>
      </c>
      <c r="C355" s="7" t="s">
        <v>243</v>
      </c>
      <c r="D355" s="7" t="s">
        <v>42</v>
      </c>
      <c r="E355" s="127">
        <v>327.25</v>
      </c>
      <c r="F355" s="7" t="s">
        <v>251</v>
      </c>
    </row>
    <row r="356" spans="1:6" ht="15.75" thickTop="1" x14ac:dyDescent="0.25">
      <c r="A356" s="108" t="s">
        <v>315</v>
      </c>
      <c r="B356" s="108" t="s">
        <v>5</v>
      </c>
      <c r="C356" s="108" t="s">
        <v>93</v>
      </c>
      <c r="D356" s="108" t="s">
        <v>42</v>
      </c>
      <c r="E356" s="128">
        <v>285</v>
      </c>
      <c r="F356" s="108"/>
    </row>
    <row r="357" spans="1:6" x14ac:dyDescent="0.25">
      <c r="A357" s="6" t="s">
        <v>315</v>
      </c>
      <c r="B357" s="6" t="s">
        <v>5</v>
      </c>
      <c r="C357" s="6" t="s">
        <v>93</v>
      </c>
      <c r="D357" s="6" t="s">
        <v>13</v>
      </c>
      <c r="E357" s="123">
        <v>165</v>
      </c>
      <c r="F357" s="6" t="s">
        <v>318</v>
      </c>
    </row>
    <row r="358" spans="1:6" x14ac:dyDescent="0.25">
      <c r="A358" s="9" t="s">
        <v>315</v>
      </c>
      <c r="B358" s="9" t="s">
        <v>5</v>
      </c>
      <c r="C358" s="9" t="s">
        <v>93</v>
      </c>
      <c r="D358" s="9" t="s">
        <v>43</v>
      </c>
      <c r="E358" s="124">
        <v>165</v>
      </c>
      <c r="F358" s="9"/>
    </row>
    <row r="359" spans="1:6" x14ac:dyDescent="0.25">
      <c r="A359" s="6" t="s">
        <v>315</v>
      </c>
      <c r="B359" s="6" t="s">
        <v>5</v>
      </c>
      <c r="C359" s="6" t="s">
        <v>93</v>
      </c>
      <c r="D359" s="6" t="s">
        <v>43</v>
      </c>
      <c r="E359" s="123">
        <v>165</v>
      </c>
      <c r="F359" s="6" t="s">
        <v>319</v>
      </c>
    </row>
    <row r="360" spans="1:6" x14ac:dyDescent="0.25">
      <c r="A360" s="9" t="s">
        <v>315</v>
      </c>
      <c r="B360" s="9" t="s">
        <v>316</v>
      </c>
      <c r="C360" s="9" t="s">
        <v>93</v>
      </c>
      <c r="D360" s="9" t="s">
        <v>42</v>
      </c>
      <c r="E360" s="124">
        <v>285</v>
      </c>
      <c r="F360" s="9" t="s">
        <v>320</v>
      </c>
    </row>
    <row r="361" spans="1:6" x14ac:dyDescent="0.25">
      <c r="A361" s="6" t="s">
        <v>315</v>
      </c>
      <c r="B361" s="6" t="s">
        <v>316</v>
      </c>
      <c r="C361" s="6" t="s">
        <v>93</v>
      </c>
      <c r="D361" s="6" t="s">
        <v>43</v>
      </c>
      <c r="E361" s="123">
        <v>165</v>
      </c>
      <c r="F361" s="6"/>
    </row>
    <row r="362" spans="1:6" x14ac:dyDescent="0.25">
      <c r="A362" s="9" t="s">
        <v>315</v>
      </c>
      <c r="B362" s="9" t="s">
        <v>316</v>
      </c>
      <c r="C362" s="9" t="s">
        <v>93</v>
      </c>
      <c r="D362" s="9" t="s">
        <v>10</v>
      </c>
      <c r="E362" s="124">
        <v>260</v>
      </c>
      <c r="F362" s="9"/>
    </row>
    <row r="363" spans="1:6" x14ac:dyDescent="0.25">
      <c r="A363" s="6" t="s">
        <v>315</v>
      </c>
      <c r="B363" s="6" t="s">
        <v>316</v>
      </c>
      <c r="C363" s="6" t="s">
        <v>93</v>
      </c>
      <c r="D363" s="6" t="s">
        <v>10</v>
      </c>
      <c r="E363" s="123">
        <v>260</v>
      </c>
      <c r="F363" s="6" t="s">
        <v>321</v>
      </c>
    </row>
    <row r="364" spans="1:6" x14ac:dyDescent="0.25">
      <c r="A364" s="9" t="s">
        <v>315</v>
      </c>
      <c r="B364" s="9" t="s">
        <v>316</v>
      </c>
      <c r="C364" s="9" t="s">
        <v>93</v>
      </c>
      <c r="D364" s="9" t="s">
        <v>10</v>
      </c>
      <c r="E364" s="124">
        <v>260</v>
      </c>
      <c r="F364" s="9" t="s">
        <v>322</v>
      </c>
    </row>
    <row r="365" spans="1:6" x14ac:dyDescent="0.25">
      <c r="A365" s="6" t="s">
        <v>315</v>
      </c>
      <c r="B365" s="6" t="s">
        <v>316</v>
      </c>
      <c r="C365" s="6" t="s">
        <v>93</v>
      </c>
      <c r="D365" s="6" t="s">
        <v>34</v>
      </c>
      <c r="E365" s="123">
        <v>245</v>
      </c>
      <c r="F365" s="6" t="s">
        <v>323</v>
      </c>
    </row>
    <row r="366" spans="1:6" x14ac:dyDescent="0.25">
      <c r="A366" s="9" t="s">
        <v>315</v>
      </c>
      <c r="B366" s="9" t="s">
        <v>316</v>
      </c>
      <c r="C366" s="9" t="s">
        <v>93</v>
      </c>
      <c r="D366" s="9" t="s">
        <v>10</v>
      </c>
      <c r="E366" s="124">
        <v>245</v>
      </c>
      <c r="F366" s="9" t="s">
        <v>324</v>
      </c>
    </row>
    <row r="367" spans="1:6" x14ac:dyDescent="0.25">
      <c r="A367" s="6" t="s">
        <v>315</v>
      </c>
      <c r="B367" s="6" t="s">
        <v>316</v>
      </c>
      <c r="C367" s="6" t="s">
        <v>93</v>
      </c>
      <c r="D367" s="6" t="s">
        <v>12</v>
      </c>
      <c r="E367" s="123">
        <v>160</v>
      </c>
      <c r="F367" s="6"/>
    </row>
    <row r="368" spans="1:6" x14ac:dyDescent="0.25">
      <c r="A368" s="9" t="s">
        <v>315</v>
      </c>
      <c r="B368" s="9" t="s">
        <v>316</v>
      </c>
      <c r="C368" s="9" t="s">
        <v>93</v>
      </c>
      <c r="D368" s="9" t="s">
        <v>43</v>
      </c>
      <c r="E368" s="124">
        <v>165</v>
      </c>
      <c r="F368" s="9" t="s">
        <v>325</v>
      </c>
    </row>
    <row r="369" spans="1:6" x14ac:dyDescent="0.25">
      <c r="A369" s="6" t="s">
        <v>315</v>
      </c>
      <c r="B369" s="6" t="s">
        <v>316</v>
      </c>
      <c r="C369" s="6" t="s">
        <v>93</v>
      </c>
      <c r="D369" s="6" t="s">
        <v>13</v>
      </c>
      <c r="E369" s="123">
        <v>165</v>
      </c>
      <c r="F369" s="6" t="s">
        <v>324</v>
      </c>
    </row>
    <row r="370" spans="1:6" x14ac:dyDescent="0.25">
      <c r="A370" s="9" t="s">
        <v>315</v>
      </c>
      <c r="B370" s="9" t="s">
        <v>316</v>
      </c>
      <c r="C370" s="9" t="s">
        <v>93</v>
      </c>
      <c r="D370" s="9" t="s">
        <v>13</v>
      </c>
      <c r="E370" s="124">
        <v>165</v>
      </c>
      <c r="F370" s="9" t="s">
        <v>326</v>
      </c>
    </row>
    <row r="371" spans="1:6" x14ac:dyDescent="0.25">
      <c r="A371" s="6" t="s">
        <v>315</v>
      </c>
      <c r="B371" s="6" t="s">
        <v>316</v>
      </c>
      <c r="C371" s="6" t="s">
        <v>93</v>
      </c>
      <c r="D371" s="6" t="s">
        <v>13</v>
      </c>
      <c r="E371" s="123">
        <v>165</v>
      </c>
      <c r="F371" s="6" t="s">
        <v>327</v>
      </c>
    </row>
    <row r="372" spans="1:6" x14ac:dyDescent="0.25">
      <c r="A372" s="9" t="s">
        <v>315</v>
      </c>
      <c r="B372" s="9" t="s">
        <v>316</v>
      </c>
      <c r="C372" s="9" t="s">
        <v>93</v>
      </c>
      <c r="D372" s="9" t="s">
        <v>13</v>
      </c>
      <c r="E372" s="124">
        <v>165</v>
      </c>
      <c r="F372" s="9" t="s">
        <v>328</v>
      </c>
    </row>
    <row r="373" spans="1:6" x14ac:dyDescent="0.25">
      <c r="A373" s="6" t="s">
        <v>315</v>
      </c>
      <c r="B373" s="6" t="s">
        <v>316</v>
      </c>
      <c r="C373" s="6" t="s">
        <v>93</v>
      </c>
      <c r="D373" s="6" t="s">
        <v>43</v>
      </c>
      <c r="E373" s="123">
        <v>165</v>
      </c>
      <c r="F373" s="6" t="s">
        <v>329</v>
      </c>
    </row>
    <row r="374" spans="1:6" x14ac:dyDescent="0.25">
      <c r="A374" s="9" t="s">
        <v>315</v>
      </c>
      <c r="B374" s="9" t="s">
        <v>317</v>
      </c>
      <c r="C374" s="9" t="s">
        <v>93</v>
      </c>
      <c r="D374" s="9" t="s">
        <v>10</v>
      </c>
      <c r="E374" s="124">
        <v>285</v>
      </c>
      <c r="F374" s="9" t="s">
        <v>18</v>
      </c>
    </row>
    <row r="375" spans="1:6" ht="15.75" thickBot="1" x14ac:dyDescent="0.3">
      <c r="A375" s="7" t="s">
        <v>315</v>
      </c>
      <c r="B375" s="7" t="s">
        <v>317</v>
      </c>
      <c r="C375" s="7" t="s">
        <v>93</v>
      </c>
      <c r="D375" s="7" t="s">
        <v>10</v>
      </c>
      <c r="E375" s="127">
        <v>260</v>
      </c>
      <c r="F375" s="7"/>
    </row>
    <row r="376" spans="1:6" ht="15.75" thickTop="1" x14ac:dyDescent="0.25">
      <c r="A376" s="108" t="s">
        <v>257</v>
      </c>
      <c r="B376" s="108" t="s">
        <v>5</v>
      </c>
      <c r="C376" s="108" t="s">
        <v>93</v>
      </c>
      <c r="D376" s="108" t="s">
        <v>18</v>
      </c>
      <c r="E376" s="128">
        <v>430</v>
      </c>
      <c r="F376" s="108" t="s">
        <v>19</v>
      </c>
    </row>
    <row r="377" spans="1:6" x14ac:dyDescent="0.25">
      <c r="A377" s="6" t="s">
        <v>257</v>
      </c>
      <c r="B377" s="6" t="s">
        <v>5</v>
      </c>
      <c r="C377" s="6" t="s">
        <v>93</v>
      </c>
      <c r="D377" s="6" t="s">
        <v>7</v>
      </c>
      <c r="E377" s="123">
        <v>345</v>
      </c>
      <c r="F377" s="6" t="s">
        <v>20</v>
      </c>
    </row>
    <row r="378" spans="1:6" ht="45" x14ac:dyDescent="0.25">
      <c r="A378" s="9" t="s">
        <v>257</v>
      </c>
      <c r="B378" s="9" t="s">
        <v>5</v>
      </c>
      <c r="C378" s="9" t="s">
        <v>93</v>
      </c>
      <c r="D378" s="9" t="s">
        <v>21</v>
      </c>
      <c r="E378" s="124">
        <v>305</v>
      </c>
      <c r="F378" s="9" t="s">
        <v>22</v>
      </c>
    </row>
    <row r="379" spans="1:6" x14ac:dyDescent="0.25">
      <c r="A379" s="6" t="s">
        <v>257</v>
      </c>
      <c r="B379" s="6" t="s">
        <v>5</v>
      </c>
      <c r="C379" s="6" t="s">
        <v>93</v>
      </c>
      <c r="D379" s="6" t="s">
        <v>9</v>
      </c>
      <c r="E379" s="123">
        <v>245</v>
      </c>
      <c r="F379" s="6" t="s">
        <v>23</v>
      </c>
    </row>
    <row r="380" spans="1:6" ht="15.75" thickBot="1" x14ac:dyDescent="0.3">
      <c r="A380" s="15" t="s">
        <v>257</v>
      </c>
      <c r="B380" s="9" t="s">
        <v>5</v>
      </c>
      <c r="C380" s="9" t="s">
        <v>93</v>
      </c>
      <c r="D380" s="9" t="s">
        <v>10</v>
      </c>
      <c r="E380" s="124">
        <v>215</v>
      </c>
      <c r="F380" s="9" t="s">
        <v>24</v>
      </c>
    </row>
    <row r="381" spans="1:6" ht="15.75" thickTop="1" x14ac:dyDescent="0.25">
      <c r="A381" s="14" t="s">
        <v>257</v>
      </c>
      <c r="B381" s="6" t="s">
        <v>5</v>
      </c>
      <c r="C381" s="6" t="s">
        <v>93</v>
      </c>
      <c r="D381" s="6" t="s">
        <v>25</v>
      </c>
      <c r="E381" s="123">
        <v>175</v>
      </c>
      <c r="F381" s="6" t="s">
        <v>26</v>
      </c>
    </row>
    <row r="382" spans="1:6" x14ac:dyDescent="0.25">
      <c r="A382" s="9" t="s">
        <v>257</v>
      </c>
      <c r="B382" s="9" t="s">
        <v>5</v>
      </c>
      <c r="C382" s="9" t="s">
        <v>93</v>
      </c>
      <c r="D382" s="9" t="s">
        <v>12</v>
      </c>
      <c r="E382" s="124">
        <v>145</v>
      </c>
      <c r="F382" s="9" t="s">
        <v>27</v>
      </c>
    </row>
    <row r="383" spans="1:6" ht="30" x14ac:dyDescent="0.25">
      <c r="A383" s="6" t="s">
        <v>257</v>
      </c>
      <c r="B383" s="6" t="s">
        <v>5</v>
      </c>
      <c r="C383" s="6" t="s">
        <v>93</v>
      </c>
      <c r="D383" s="6" t="s">
        <v>34</v>
      </c>
      <c r="E383" s="123">
        <v>215</v>
      </c>
      <c r="F383" s="6" t="s">
        <v>254</v>
      </c>
    </row>
    <row r="384" spans="1:6" ht="30" x14ac:dyDescent="0.25">
      <c r="A384" s="9" t="s">
        <v>257</v>
      </c>
      <c r="B384" s="9" t="s">
        <v>5</v>
      </c>
      <c r="C384" s="9" t="s">
        <v>93</v>
      </c>
      <c r="D384" s="9" t="s">
        <v>13</v>
      </c>
      <c r="E384" s="124">
        <v>185</v>
      </c>
      <c r="F384" s="9" t="s">
        <v>255</v>
      </c>
    </row>
    <row r="385" spans="1:6" ht="30" x14ac:dyDescent="0.25">
      <c r="A385" s="6" t="s">
        <v>257</v>
      </c>
      <c r="B385" s="6" t="s">
        <v>5</v>
      </c>
      <c r="C385" s="6" t="s">
        <v>93</v>
      </c>
      <c r="D385" s="6" t="s">
        <v>43</v>
      </c>
      <c r="E385" s="123">
        <v>145</v>
      </c>
      <c r="F385" s="6" t="s">
        <v>256</v>
      </c>
    </row>
    <row r="386" spans="1:6" ht="30" x14ac:dyDescent="0.25">
      <c r="A386" s="9" t="s">
        <v>257</v>
      </c>
      <c r="B386" s="9" t="s">
        <v>253</v>
      </c>
      <c r="C386" s="9" t="s">
        <v>93</v>
      </c>
      <c r="D386" s="9" t="s">
        <v>34</v>
      </c>
      <c r="E386" s="124">
        <v>110</v>
      </c>
      <c r="F386" s="9" t="s">
        <v>254</v>
      </c>
    </row>
    <row r="387" spans="1:6" ht="30" x14ac:dyDescent="0.25">
      <c r="A387" s="6" t="s">
        <v>257</v>
      </c>
      <c r="B387" s="6" t="s">
        <v>253</v>
      </c>
      <c r="C387" s="6" t="s">
        <v>93</v>
      </c>
      <c r="D387" s="6" t="s">
        <v>13</v>
      </c>
      <c r="E387" s="123">
        <v>95</v>
      </c>
      <c r="F387" s="6" t="s">
        <v>255</v>
      </c>
    </row>
    <row r="388" spans="1:6" ht="30.75" thickBot="1" x14ac:dyDescent="0.3">
      <c r="A388" s="15" t="s">
        <v>257</v>
      </c>
      <c r="B388" s="15" t="s">
        <v>253</v>
      </c>
      <c r="C388" s="15" t="s">
        <v>93</v>
      </c>
      <c r="D388" s="15" t="s">
        <v>43</v>
      </c>
      <c r="E388" s="125">
        <v>75</v>
      </c>
      <c r="F388" s="15" t="s">
        <v>256</v>
      </c>
    </row>
    <row r="389" spans="1:6" ht="15.75" thickTop="1" x14ac:dyDescent="0.25"/>
  </sheetData>
  <autoFilter ref="A2:F388" xr:uid="{587EF1AB-EBBA-4B67-AF58-830BADDA5999}">
    <sortState xmlns:xlrd2="http://schemas.microsoft.com/office/spreadsheetml/2017/richdata2" ref="A3:F388">
      <sortCondition ref="A2:A388"/>
    </sortState>
  </autoFilter>
  <mergeCells count="1">
    <mergeCell ref="B1:F1"/>
  </mergeCells>
  <dataValidations count="1">
    <dataValidation type="list" allowBlank="1" showInputMessage="1" showErrorMessage="1" prompt="Please select from the dropdown list." sqref="D3:D158 D252:D388 D195:D250 D162:D172 D173:D190" xr:uid="{30AACF4B-C5CE-4BCE-A445-A3019EAD72B9}">
      <formula1>"Partner, Director, Senior Manager, Associate Director, Principal, Associate, Senior, Scientist, Specialist, Technician, Draftsperson, Graduate"</formula1>
    </dataValidation>
  </dataValidations>
  <hyperlinks>
    <hyperlink ref="A1" location="Summary!A1" display="Link to SUMMARY Worksheet" xr:uid="{657868C5-631D-4963-95FA-5CD745B399F2}"/>
  </hyperlinks>
  <pageMargins left="0.7" right="0.7" top="0.75" bottom="0.75" header="0.3" footer="0.3"/>
  <headerFooter>
    <oddHeader>&amp;C&amp;"Calibri"&amp;12&amp;KFF0000 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088F-73E8-48AC-8C63-CF34C7D583BC}">
  <sheetPr>
    <tabColor theme="9" tint="-0.249977111117893"/>
  </sheetPr>
  <dimension ref="A1:N46"/>
  <sheetViews>
    <sheetView showGridLines="0" topLeftCell="A4" workbookViewId="0">
      <selection activeCell="A2" sqref="A2"/>
    </sheetView>
  </sheetViews>
  <sheetFormatPr defaultRowHeight="15" x14ac:dyDescent="0.25"/>
  <cols>
    <col min="1" max="1" width="49.140625" bestFit="1" customWidth="1"/>
    <col min="2" max="14" width="15.85546875" customWidth="1"/>
    <col min="15" max="15" width="11.28515625" bestFit="1" customWidth="1"/>
  </cols>
  <sheetData>
    <row r="1" spans="1:14" ht="25.5" x14ac:dyDescent="0.5">
      <c r="A1" s="39" t="s">
        <v>195</v>
      </c>
      <c r="B1" s="178" t="s">
        <v>567</v>
      </c>
      <c r="C1" s="178"/>
      <c r="D1" s="178"/>
      <c r="E1" s="178"/>
      <c r="F1" s="178"/>
      <c r="G1" s="178"/>
      <c r="H1" s="178"/>
      <c r="I1" s="178"/>
      <c r="J1" s="178"/>
      <c r="K1" s="178"/>
      <c r="L1" s="178"/>
      <c r="M1" s="178"/>
      <c r="N1" s="178"/>
    </row>
    <row r="2" spans="1:14" ht="17.25" thickBot="1" x14ac:dyDescent="0.35">
      <c r="A2" s="41" t="s">
        <v>142</v>
      </c>
      <c r="B2" s="41" t="s">
        <v>143</v>
      </c>
      <c r="C2" s="41"/>
      <c r="D2" s="41"/>
      <c r="E2" s="41"/>
      <c r="F2" s="41"/>
      <c r="G2" s="41"/>
      <c r="H2" s="41"/>
      <c r="I2" s="41"/>
      <c r="J2" s="41"/>
      <c r="K2" s="41"/>
      <c r="L2" s="41"/>
      <c r="M2" s="41"/>
      <c r="N2" s="41"/>
    </row>
    <row r="3" spans="1:14" ht="33.75" thickBot="1" x14ac:dyDescent="0.3">
      <c r="A3" s="42" t="s">
        <v>429</v>
      </c>
      <c r="B3" s="43" t="s">
        <v>9</v>
      </c>
      <c r="C3" s="43" t="s">
        <v>21</v>
      </c>
      <c r="D3" s="43" t="s">
        <v>18</v>
      </c>
      <c r="E3" s="43" t="s">
        <v>43</v>
      </c>
      <c r="F3" s="43" t="s">
        <v>12</v>
      </c>
      <c r="G3" s="43" t="s">
        <v>40</v>
      </c>
      <c r="H3" s="43" t="s">
        <v>42</v>
      </c>
      <c r="I3" s="43" t="s">
        <v>556</v>
      </c>
      <c r="J3" s="43" t="s">
        <v>25</v>
      </c>
      <c r="K3" s="43" t="s">
        <v>10</v>
      </c>
      <c r="L3" s="43" t="s">
        <v>7</v>
      </c>
      <c r="M3" s="43" t="s">
        <v>34</v>
      </c>
      <c r="N3" s="42" t="s">
        <v>13</v>
      </c>
    </row>
    <row r="4" spans="1:14" ht="16.5" x14ac:dyDescent="0.3">
      <c r="A4" s="70" t="s">
        <v>339</v>
      </c>
      <c r="B4" s="71"/>
      <c r="C4" s="72"/>
      <c r="D4" s="72">
        <v>390</v>
      </c>
      <c r="E4" s="72">
        <v>180</v>
      </c>
      <c r="F4" s="72">
        <v>160</v>
      </c>
      <c r="G4" s="72"/>
      <c r="H4" s="72">
        <v>360</v>
      </c>
      <c r="I4" s="72"/>
      <c r="J4" s="72">
        <v>190</v>
      </c>
      <c r="K4" s="72">
        <v>260</v>
      </c>
      <c r="L4" s="72">
        <v>300</v>
      </c>
      <c r="M4" s="72">
        <v>230</v>
      </c>
      <c r="N4" s="72">
        <v>200</v>
      </c>
    </row>
    <row r="5" spans="1:14" ht="16.5" x14ac:dyDescent="0.3">
      <c r="A5" s="84" t="s">
        <v>92</v>
      </c>
      <c r="B5" s="73"/>
      <c r="C5" s="46">
        <v>339.625</v>
      </c>
      <c r="D5" s="46">
        <v>370.97500000000002</v>
      </c>
      <c r="E5" s="46">
        <v>161.97499999999999</v>
      </c>
      <c r="F5" s="46">
        <v>156.75</v>
      </c>
      <c r="G5" s="46">
        <v>470.25</v>
      </c>
      <c r="H5" s="46">
        <v>266.47500000000002</v>
      </c>
      <c r="I5" s="46"/>
      <c r="J5" s="46"/>
      <c r="K5" s="46">
        <v>219.45</v>
      </c>
      <c r="L5" s="46"/>
      <c r="M5" s="46">
        <v>256.02499999999998</v>
      </c>
      <c r="N5" s="46">
        <v>203.77500000000001</v>
      </c>
    </row>
    <row r="6" spans="1:14" ht="16.5" x14ac:dyDescent="0.3">
      <c r="A6" s="70" t="s">
        <v>344</v>
      </c>
      <c r="B6" s="73">
        <v>160</v>
      </c>
      <c r="C6" s="46"/>
      <c r="D6" s="46"/>
      <c r="E6" s="46"/>
      <c r="F6" s="46"/>
      <c r="G6" s="46"/>
      <c r="H6" s="46">
        <v>210</v>
      </c>
      <c r="I6" s="46"/>
      <c r="J6" s="46"/>
      <c r="K6" s="46">
        <v>275</v>
      </c>
      <c r="L6" s="46"/>
      <c r="M6" s="46">
        <v>210</v>
      </c>
      <c r="N6" s="46"/>
    </row>
    <row r="7" spans="1:14" ht="16.5" x14ac:dyDescent="0.3">
      <c r="A7" s="84" t="s">
        <v>462</v>
      </c>
      <c r="B7" s="73">
        <v>225</v>
      </c>
      <c r="C7" s="46">
        <v>245</v>
      </c>
      <c r="D7" s="46">
        <v>270</v>
      </c>
      <c r="E7" s="46">
        <v>150</v>
      </c>
      <c r="F7" s="46">
        <v>170</v>
      </c>
      <c r="G7" s="46"/>
      <c r="H7" s="46"/>
      <c r="I7" s="46"/>
      <c r="J7" s="46"/>
      <c r="K7" s="46">
        <v>200</v>
      </c>
      <c r="L7" s="46"/>
      <c r="M7" s="46">
        <v>180</v>
      </c>
      <c r="N7" s="46">
        <v>150</v>
      </c>
    </row>
    <row r="8" spans="1:14" ht="16.5" x14ac:dyDescent="0.3">
      <c r="A8" s="70" t="s">
        <v>467</v>
      </c>
      <c r="B8" s="73"/>
      <c r="C8" s="46">
        <v>330</v>
      </c>
      <c r="D8" s="46">
        <v>380</v>
      </c>
      <c r="E8" s="46"/>
      <c r="F8" s="46"/>
      <c r="G8" s="46">
        <v>510</v>
      </c>
      <c r="H8" s="46">
        <v>280</v>
      </c>
      <c r="I8" s="46"/>
      <c r="J8" s="46"/>
      <c r="K8" s="46">
        <v>225</v>
      </c>
      <c r="L8" s="46"/>
      <c r="M8" s="46"/>
      <c r="N8" s="46">
        <v>120</v>
      </c>
    </row>
    <row r="9" spans="1:14" ht="16.5" x14ac:dyDescent="0.3">
      <c r="A9" s="84" t="s">
        <v>44</v>
      </c>
      <c r="B9" s="73">
        <v>340</v>
      </c>
      <c r="C9" s="46">
        <v>375</v>
      </c>
      <c r="D9" s="46">
        <v>420</v>
      </c>
      <c r="E9" s="46">
        <v>200</v>
      </c>
      <c r="F9" s="46">
        <v>180</v>
      </c>
      <c r="G9" s="46">
        <v>420</v>
      </c>
      <c r="H9" s="46">
        <v>340</v>
      </c>
      <c r="I9" s="46"/>
      <c r="J9" s="46">
        <v>290</v>
      </c>
      <c r="K9" s="46">
        <v>290</v>
      </c>
      <c r="L9" s="46">
        <v>375</v>
      </c>
      <c r="M9" s="46">
        <v>230</v>
      </c>
      <c r="N9" s="46">
        <v>250</v>
      </c>
    </row>
    <row r="10" spans="1:14" ht="16.5" x14ac:dyDescent="0.3">
      <c r="A10" s="70" t="s">
        <v>553</v>
      </c>
      <c r="B10" s="73"/>
      <c r="C10" s="46"/>
      <c r="D10" s="46">
        <v>269.5</v>
      </c>
      <c r="E10" s="46"/>
      <c r="F10" s="46"/>
      <c r="G10" s="46"/>
      <c r="H10" s="46"/>
      <c r="I10" s="46">
        <v>192.5</v>
      </c>
      <c r="J10" s="46"/>
      <c r="K10" s="46">
        <v>250</v>
      </c>
      <c r="L10" s="46"/>
      <c r="M10" s="46"/>
      <c r="N10" s="46"/>
    </row>
    <row r="11" spans="1:14" ht="16.5" x14ac:dyDescent="0.3">
      <c r="A11" s="84" t="s">
        <v>61</v>
      </c>
      <c r="B11" s="73">
        <v>341</v>
      </c>
      <c r="C11" s="46"/>
      <c r="D11" s="46">
        <v>385</v>
      </c>
      <c r="E11" s="46"/>
      <c r="F11" s="46">
        <v>187</v>
      </c>
      <c r="G11" s="46"/>
      <c r="H11" s="46">
        <v>363</v>
      </c>
      <c r="I11" s="46"/>
      <c r="J11" s="46"/>
      <c r="K11" s="46">
        <v>264</v>
      </c>
      <c r="L11" s="46"/>
      <c r="M11" s="46">
        <v>308</v>
      </c>
      <c r="N11" s="46">
        <v>231</v>
      </c>
    </row>
    <row r="12" spans="1:14" ht="16.5" x14ac:dyDescent="0.3">
      <c r="A12" s="70" t="s">
        <v>509</v>
      </c>
      <c r="B12" s="73">
        <v>230</v>
      </c>
      <c r="C12" s="46"/>
      <c r="D12" s="46"/>
      <c r="E12" s="46"/>
      <c r="F12" s="46">
        <v>65</v>
      </c>
      <c r="G12" s="46"/>
      <c r="H12" s="46">
        <v>265</v>
      </c>
      <c r="I12" s="46"/>
      <c r="J12" s="46"/>
      <c r="K12" s="46"/>
      <c r="L12" s="46">
        <v>265</v>
      </c>
      <c r="M12" s="46">
        <v>170</v>
      </c>
      <c r="N12" s="46"/>
    </row>
    <row r="13" spans="1:14" ht="16.5" x14ac:dyDescent="0.3">
      <c r="A13" s="84" t="s">
        <v>508</v>
      </c>
      <c r="B13" s="73"/>
      <c r="C13" s="46"/>
      <c r="D13" s="46">
        <v>275</v>
      </c>
      <c r="E13" s="46">
        <v>100</v>
      </c>
      <c r="F13" s="46">
        <v>100</v>
      </c>
      <c r="G13" s="46"/>
      <c r="H13" s="46">
        <v>275</v>
      </c>
      <c r="I13" s="46"/>
      <c r="J13" s="46"/>
      <c r="K13" s="46"/>
      <c r="L13" s="46"/>
      <c r="M13" s="46"/>
      <c r="N13" s="46"/>
    </row>
    <row r="14" spans="1:14" ht="16.5" x14ac:dyDescent="0.3">
      <c r="A14" s="70" t="s">
        <v>519</v>
      </c>
      <c r="B14" s="73"/>
      <c r="C14" s="46">
        <v>319</v>
      </c>
      <c r="D14" s="46">
        <v>330</v>
      </c>
      <c r="E14" s="46">
        <v>165</v>
      </c>
      <c r="F14" s="46">
        <v>154</v>
      </c>
      <c r="G14" s="46"/>
      <c r="H14" s="46">
        <v>308</v>
      </c>
      <c r="I14" s="46"/>
      <c r="J14" s="46"/>
      <c r="K14" s="46">
        <v>264</v>
      </c>
      <c r="L14" s="46"/>
      <c r="M14" s="46">
        <v>220</v>
      </c>
      <c r="N14" s="46">
        <v>220</v>
      </c>
    </row>
    <row r="15" spans="1:14" ht="16.5" x14ac:dyDescent="0.3">
      <c r="A15" s="84" t="s">
        <v>523</v>
      </c>
      <c r="B15" s="73"/>
      <c r="C15" s="46"/>
      <c r="D15" s="46"/>
      <c r="E15" s="46"/>
      <c r="F15" s="46"/>
      <c r="G15" s="46"/>
      <c r="H15" s="46"/>
      <c r="I15" s="46"/>
      <c r="J15" s="46"/>
      <c r="K15" s="46">
        <v>204</v>
      </c>
      <c r="L15" s="46"/>
      <c r="M15" s="46"/>
      <c r="N15" s="46"/>
    </row>
    <row r="16" spans="1:14" ht="16.5" x14ac:dyDescent="0.3">
      <c r="A16" s="70" t="s">
        <v>468</v>
      </c>
      <c r="B16" s="73">
        <v>245</v>
      </c>
      <c r="C16" s="46"/>
      <c r="D16" s="46">
        <v>285</v>
      </c>
      <c r="E16" s="46">
        <v>159</v>
      </c>
      <c r="F16" s="46">
        <v>187</v>
      </c>
      <c r="G16" s="46"/>
      <c r="H16" s="46">
        <v>239</v>
      </c>
      <c r="I16" s="46"/>
      <c r="J16" s="46"/>
      <c r="K16" s="46">
        <v>234</v>
      </c>
      <c r="L16" s="46"/>
      <c r="M16" s="46"/>
      <c r="N16" s="46">
        <v>192</v>
      </c>
    </row>
    <row r="17" spans="1:14" ht="16.5" x14ac:dyDescent="0.3">
      <c r="A17" s="84" t="s">
        <v>525</v>
      </c>
      <c r="B17" s="73">
        <v>242</v>
      </c>
      <c r="C17" s="46">
        <v>242</v>
      </c>
      <c r="D17" s="46">
        <v>242</v>
      </c>
      <c r="E17" s="46">
        <v>99</v>
      </c>
      <c r="F17" s="46">
        <v>187</v>
      </c>
      <c r="G17" s="46"/>
      <c r="H17" s="46">
        <v>242</v>
      </c>
      <c r="I17" s="46"/>
      <c r="J17" s="46"/>
      <c r="K17" s="46">
        <v>203.5</v>
      </c>
      <c r="L17" s="46"/>
      <c r="M17" s="46">
        <v>104.5</v>
      </c>
      <c r="N17" s="46"/>
    </row>
    <row r="18" spans="1:14" ht="16.5" x14ac:dyDescent="0.3">
      <c r="A18" s="70" t="s">
        <v>62</v>
      </c>
      <c r="B18" s="73">
        <v>304.7</v>
      </c>
      <c r="C18" s="46"/>
      <c r="D18" s="46"/>
      <c r="E18" s="46"/>
      <c r="F18" s="46"/>
      <c r="G18" s="46"/>
      <c r="H18" s="46">
        <v>339.9</v>
      </c>
      <c r="I18" s="46"/>
      <c r="J18" s="46"/>
      <c r="K18" s="46">
        <v>275</v>
      </c>
      <c r="L18" s="46"/>
      <c r="M18" s="46">
        <v>227.7</v>
      </c>
      <c r="N18" s="46"/>
    </row>
    <row r="19" spans="1:14" ht="16.5" x14ac:dyDescent="0.3">
      <c r="A19" s="84" t="s">
        <v>530</v>
      </c>
      <c r="B19" s="73"/>
      <c r="C19" s="46"/>
      <c r="D19" s="46">
        <v>302.5</v>
      </c>
      <c r="E19" s="46"/>
      <c r="F19" s="46"/>
      <c r="G19" s="46"/>
      <c r="H19" s="46"/>
      <c r="I19" s="46"/>
      <c r="J19" s="46"/>
      <c r="K19" s="46">
        <v>187</v>
      </c>
      <c r="L19" s="46">
        <v>242</v>
      </c>
      <c r="M19" s="46"/>
      <c r="N19" s="46"/>
    </row>
    <row r="20" spans="1:14" ht="16.5" x14ac:dyDescent="0.3">
      <c r="A20" s="70" t="s">
        <v>470</v>
      </c>
      <c r="B20" s="73"/>
      <c r="C20" s="46"/>
      <c r="D20" s="46">
        <v>344</v>
      </c>
      <c r="E20" s="46"/>
      <c r="F20" s="46"/>
      <c r="G20" s="46"/>
      <c r="H20" s="46">
        <v>260</v>
      </c>
      <c r="I20" s="46"/>
      <c r="J20" s="46"/>
      <c r="K20" s="46">
        <v>250</v>
      </c>
      <c r="L20" s="46">
        <v>312</v>
      </c>
      <c r="M20" s="46">
        <v>219</v>
      </c>
      <c r="N20" s="46"/>
    </row>
    <row r="21" spans="1:14" ht="16.5" x14ac:dyDescent="0.3">
      <c r="A21" s="84" t="s">
        <v>278</v>
      </c>
      <c r="B21" s="73">
        <v>258.5</v>
      </c>
      <c r="C21" s="46">
        <v>308</v>
      </c>
      <c r="D21" s="46">
        <v>396.00000000000006</v>
      </c>
      <c r="E21" s="46">
        <v>220.00000000000003</v>
      </c>
      <c r="F21" s="46">
        <v>187.00000000000003</v>
      </c>
      <c r="G21" s="46">
        <v>462.00000000000006</v>
      </c>
      <c r="H21" s="46">
        <v>275</v>
      </c>
      <c r="I21" s="46"/>
      <c r="J21" s="46">
        <v>236.50000000000003</v>
      </c>
      <c r="K21" s="46">
        <v>236.50000000000003</v>
      </c>
      <c r="L21" s="46">
        <v>352</v>
      </c>
      <c r="M21" s="46">
        <v>275</v>
      </c>
      <c r="N21" s="46">
        <v>253.00000000000003</v>
      </c>
    </row>
    <row r="22" spans="1:14" ht="16.5" x14ac:dyDescent="0.3">
      <c r="A22" s="70" t="s">
        <v>82</v>
      </c>
      <c r="B22" s="73"/>
      <c r="C22" s="46"/>
      <c r="D22" s="46">
        <v>308</v>
      </c>
      <c r="E22" s="46">
        <v>176</v>
      </c>
      <c r="F22" s="46">
        <v>154</v>
      </c>
      <c r="G22" s="46">
        <v>385.00000000000006</v>
      </c>
      <c r="H22" s="46"/>
      <c r="I22" s="46"/>
      <c r="J22" s="46"/>
      <c r="K22" s="46">
        <v>242.00000000000003</v>
      </c>
      <c r="L22" s="46">
        <v>275</v>
      </c>
      <c r="M22" s="46"/>
      <c r="N22" s="46"/>
    </row>
    <row r="23" spans="1:14" ht="16.5" x14ac:dyDescent="0.3">
      <c r="A23" s="84" t="s">
        <v>482</v>
      </c>
      <c r="B23" s="73">
        <v>264</v>
      </c>
      <c r="C23" s="46"/>
      <c r="D23" s="46">
        <v>462</v>
      </c>
      <c r="E23" s="46">
        <v>187</v>
      </c>
      <c r="F23" s="46">
        <v>154</v>
      </c>
      <c r="G23" s="46"/>
      <c r="H23" s="46">
        <v>330</v>
      </c>
      <c r="I23" s="46"/>
      <c r="J23" s="46"/>
      <c r="K23" s="46">
        <v>297</v>
      </c>
      <c r="L23" s="46"/>
      <c r="M23" s="46">
        <v>198</v>
      </c>
      <c r="N23" s="46"/>
    </row>
    <row r="24" spans="1:14" ht="16.5" x14ac:dyDescent="0.3">
      <c r="A24" s="70" t="s">
        <v>453</v>
      </c>
      <c r="B24" s="73">
        <v>352</v>
      </c>
      <c r="C24" s="46">
        <v>396</v>
      </c>
      <c r="D24" s="46">
        <v>396</v>
      </c>
      <c r="E24" s="46">
        <v>225.5</v>
      </c>
      <c r="F24" s="46">
        <v>242</v>
      </c>
      <c r="G24" s="46"/>
      <c r="H24" s="46"/>
      <c r="I24" s="46"/>
      <c r="J24" s="46"/>
      <c r="K24" s="46">
        <v>319</v>
      </c>
      <c r="L24" s="46"/>
      <c r="M24" s="46">
        <v>260</v>
      </c>
      <c r="N24" s="46"/>
    </row>
    <row r="25" spans="1:14" ht="16.5" x14ac:dyDescent="0.3">
      <c r="A25" s="84" t="s">
        <v>557</v>
      </c>
      <c r="B25" s="73"/>
      <c r="C25" s="46"/>
      <c r="D25" s="46">
        <v>363.00000000000006</v>
      </c>
      <c r="E25" s="46">
        <v>126.50000000000001</v>
      </c>
      <c r="F25" s="46"/>
      <c r="G25" s="46"/>
      <c r="H25" s="46"/>
      <c r="I25" s="46"/>
      <c r="J25" s="46"/>
      <c r="K25" s="46"/>
      <c r="L25" s="46">
        <v>319</v>
      </c>
      <c r="M25" s="46"/>
      <c r="N25" s="46"/>
    </row>
    <row r="26" spans="1:14" ht="16.5" x14ac:dyDescent="0.3">
      <c r="A26" s="70" t="s">
        <v>489</v>
      </c>
      <c r="B26" s="73"/>
      <c r="C26" s="46">
        <v>335</v>
      </c>
      <c r="D26" s="46"/>
      <c r="E26" s="46"/>
      <c r="F26" s="46"/>
      <c r="G26" s="46"/>
      <c r="H26" s="46">
        <v>310</v>
      </c>
      <c r="I26" s="46"/>
      <c r="J26" s="46"/>
      <c r="K26" s="46">
        <v>275</v>
      </c>
      <c r="L26" s="46"/>
      <c r="M26" s="46"/>
      <c r="N26" s="46"/>
    </row>
    <row r="27" spans="1:14" ht="16.5" x14ac:dyDescent="0.3">
      <c r="A27" s="84" t="s">
        <v>445</v>
      </c>
      <c r="B27" s="73"/>
      <c r="C27" s="46">
        <v>220</v>
      </c>
      <c r="D27" s="46">
        <v>231</v>
      </c>
      <c r="E27" s="46"/>
      <c r="F27" s="46">
        <v>148.5</v>
      </c>
      <c r="G27" s="46"/>
      <c r="H27" s="46"/>
      <c r="I27" s="46"/>
      <c r="J27" s="46"/>
      <c r="K27" s="46">
        <v>203.5</v>
      </c>
      <c r="L27" s="46"/>
      <c r="M27" s="46">
        <v>210</v>
      </c>
      <c r="N27" s="46"/>
    </row>
    <row r="28" spans="1:14" ht="16.5" x14ac:dyDescent="0.3">
      <c r="A28" s="70" t="s">
        <v>493</v>
      </c>
      <c r="B28" s="73">
        <v>242</v>
      </c>
      <c r="C28" s="46"/>
      <c r="D28" s="46">
        <v>286</v>
      </c>
      <c r="E28" s="46"/>
      <c r="F28" s="46"/>
      <c r="G28" s="46"/>
      <c r="H28" s="46"/>
      <c r="I28" s="46"/>
      <c r="J28" s="46"/>
      <c r="K28" s="46"/>
      <c r="L28" s="46"/>
      <c r="M28" s="46">
        <v>165</v>
      </c>
      <c r="N28" s="46"/>
    </row>
    <row r="29" spans="1:14" ht="16.5" x14ac:dyDescent="0.3">
      <c r="A29" s="84" t="s">
        <v>494</v>
      </c>
      <c r="B29" s="73"/>
      <c r="C29" s="46"/>
      <c r="D29" s="46"/>
      <c r="E29" s="46">
        <v>110</v>
      </c>
      <c r="F29" s="46">
        <v>95</v>
      </c>
      <c r="G29" s="46"/>
      <c r="H29" s="46">
        <v>200</v>
      </c>
      <c r="I29" s="46"/>
      <c r="J29" s="46"/>
      <c r="K29" s="46">
        <v>180</v>
      </c>
      <c r="L29" s="46"/>
      <c r="M29" s="46"/>
      <c r="N29" s="46"/>
    </row>
    <row r="30" spans="1:14" ht="16.5" x14ac:dyDescent="0.3">
      <c r="A30" s="70" t="s">
        <v>558</v>
      </c>
      <c r="B30" s="73"/>
      <c r="C30" s="46"/>
      <c r="D30" s="46">
        <v>160</v>
      </c>
      <c r="E30" s="46"/>
      <c r="F30" s="46"/>
      <c r="G30" s="46"/>
      <c r="H30" s="46"/>
      <c r="I30" s="46"/>
      <c r="J30" s="46"/>
      <c r="K30" s="46"/>
      <c r="L30" s="46"/>
      <c r="M30" s="46"/>
      <c r="N30" s="46"/>
    </row>
    <row r="31" spans="1:14" ht="16.5" x14ac:dyDescent="0.3">
      <c r="A31" s="84" t="s">
        <v>280</v>
      </c>
      <c r="B31" s="73">
        <v>275</v>
      </c>
      <c r="C31" s="46"/>
      <c r="D31" s="46">
        <v>308</v>
      </c>
      <c r="E31" s="46"/>
      <c r="F31" s="46"/>
      <c r="G31" s="46"/>
      <c r="H31" s="46"/>
      <c r="I31" s="46"/>
      <c r="J31" s="46"/>
      <c r="K31" s="46"/>
      <c r="L31" s="46"/>
      <c r="M31" s="46">
        <v>187</v>
      </c>
      <c r="N31" s="46"/>
    </row>
    <row r="32" spans="1:14" ht="16.5" x14ac:dyDescent="0.3">
      <c r="A32" s="70" t="s">
        <v>427</v>
      </c>
      <c r="B32" s="73">
        <v>265</v>
      </c>
      <c r="C32" s="46"/>
      <c r="D32" s="46"/>
      <c r="E32" s="46">
        <v>170</v>
      </c>
      <c r="F32" s="46">
        <v>140</v>
      </c>
      <c r="G32" s="46"/>
      <c r="H32" s="46">
        <v>420</v>
      </c>
      <c r="I32" s="46"/>
      <c r="J32" s="46"/>
      <c r="K32" s="46"/>
      <c r="L32" s="46"/>
      <c r="M32" s="46"/>
      <c r="N32" s="46"/>
    </row>
    <row r="33" spans="1:14" ht="16.5" x14ac:dyDescent="0.3">
      <c r="A33" s="84" t="s">
        <v>68</v>
      </c>
      <c r="B33" s="73">
        <v>286</v>
      </c>
      <c r="C33" s="46">
        <v>341</v>
      </c>
      <c r="D33" s="46">
        <v>396</v>
      </c>
      <c r="E33" s="46">
        <v>165</v>
      </c>
      <c r="F33" s="46">
        <v>132</v>
      </c>
      <c r="G33" s="46"/>
      <c r="H33" s="46">
        <v>319</v>
      </c>
      <c r="I33" s="46"/>
      <c r="J33" s="46"/>
      <c r="K33" s="46">
        <v>242</v>
      </c>
      <c r="L33" s="46">
        <v>374</v>
      </c>
      <c r="M33" s="46">
        <v>264</v>
      </c>
      <c r="N33" s="46">
        <v>209</v>
      </c>
    </row>
    <row r="34" spans="1:14" ht="16.5" x14ac:dyDescent="0.3">
      <c r="A34" s="70" t="s">
        <v>502</v>
      </c>
      <c r="B34" s="73">
        <v>231</v>
      </c>
      <c r="C34" s="46"/>
      <c r="D34" s="46">
        <v>275</v>
      </c>
      <c r="E34" s="46"/>
      <c r="F34" s="46"/>
      <c r="G34" s="46"/>
      <c r="H34" s="46"/>
      <c r="I34" s="46"/>
      <c r="J34" s="46"/>
      <c r="K34" s="46">
        <v>209</v>
      </c>
      <c r="L34" s="46"/>
      <c r="M34" s="46"/>
      <c r="N34" s="46">
        <v>165</v>
      </c>
    </row>
    <row r="35" spans="1:14" ht="16.5" x14ac:dyDescent="0.3">
      <c r="A35" s="84" t="s">
        <v>537</v>
      </c>
      <c r="B35" s="73">
        <v>271.7</v>
      </c>
      <c r="C35" s="46"/>
      <c r="D35" s="46"/>
      <c r="E35" s="46"/>
      <c r="F35" s="46"/>
      <c r="G35" s="46"/>
      <c r="H35" s="46">
        <v>344.85</v>
      </c>
      <c r="I35" s="46"/>
      <c r="J35" s="46"/>
      <c r="K35" s="46"/>
      <c r="L35" s="46"/>
      <c r="M35" s="46">
        <v>214.23</v>
      </c>
      <c r="N35" s="46"/>
    </row>
    <row r="36" spans="1:14" ht="16.5" x14ac:dyDescent="0.3">
      <c r="A36" s="70" t="s">
        <v>559</v>
      </c>
      <c r="B36" s="73">
        <v>255</v>
      </c>
      <c r="C36" s="46"/>
      <c r="D36" s="46"/>
      <c r="E36" s="46">
        <v>200</v>
      </c>
      <c r="F36" s="46">
        <v>145</v>
      </c>
      <c r="G36" s="46"/>
      <c r="H36" s="46">
        <v>270</v>
      </c>
      <c r="I36" s="46"/>
      <c r="J36" s="46"/>
      <c r="K36" s="46">
        <v>210</v>
      </c>
      <c r="L36" s="46"/>
      <c r="M36" s="46"/>
      <c r="N36" s="46"/>
    </row>
    <row r="37" spans="1:14" ht="17.25" thickBot="1" x14ac:dyDescent="0.35">
      <c r="A37" s="89" t="s">
        <v>257</v>
      </c>
      <c r="B37" s="75">
        <v>245</v>
      </c>
      <c r="C37" s="52">
        <v>305</v>
      </c>
      <c r="D37" s="52">
        <v>430</v>
      </c>
      <c r="E37" s="52">
        <v>145</v>
      </c>
      <c r="F37" s="52">
        <v>145</v>
      </c>
      <c r="G37" s="52"/>
      <c r="H37" s="52"/>
      <c r="I37" s="52"/>
      <c r="J37" s="52">
        <v>175</v>
      </c>
      <c r="K37" s="52">
        <v>215</v>
      </c>
      <c r="L37" s="52">
        <v>345</v>
      </c>
      <c r="M37" s="52">
        <v>215</v>
      </c>
      <c r="N37" s="52">
        <v>185</v>
      </c>
    </row>
    <row r="38" spans="1:14" ht="15.75" thickTop="1" x14ac:dyDescent="0.25"/>
    <row r="39" spans="1:14" x14ac:dyDescent="0.25">
      <c r="A39" s="61" t="s">
        <v>187</v>
      </c>
      <c r="B39" s="54">
        <f>AVERAGE(B4:B37)</f>
        <v>264.88947368421049</v>
      </c>
      <c r="C39" s="54">
        <f t="shared" ref="C39:N39" si="0">AVERAGE(C4:C37)</f>
        <v>312.96875</v>
      </c>
      <c r="D39" s="54">
        <f t="shared" si="0"/>
        <v>330.99900000000002</v>
      </c>
      <c r="E39" s="54">
        <f t="shared" si="0"/>
        <v>163.33194444444445</v>
      </c>
      <c r="F39" s="54">
        <f t="shared" si="0"/>
        <v>154.46250000000001</v>
      </c>
      <c r="G39" s="54">
        <f t="shared" si="0"/>
        <v>449.45</v>
      </c>
      <c r="H39" s="54">
        <f t="shared" si="0"/>
        <v>296.05833333333334</v>
      </c>
      <c r="I39" s="54">
        <f t="shared" si="0"/>
        <v>192.5</v>
      </c>
      <c r="J39" s="54">
        <f t="shared" si="0"/>
        <v>222.875</v>
      </c>
      <c r="K39" s="54">
        <f t="shared" si="0"/>
        <v>239.61346153846154</v>
      </c>
      <c r="L39" s="54">
        <f t="shared" si="0"/>
        <v>315.89999999999998</v>
      </c>
      <c r="M39" s="54">
        <f t="shared" si="0"/>
        <v>217.17275000000001</v>
      </c>
      <c r="N39" s="54">
        <f t="shared" si="0"/>
        <v>198.23125000000002</v>
      </c>
    </row>
    <row r="40" spans="1:14" x14ac:dyDescent="0.25">
      <c r="A40" s="61" t="s">
        <v>188</v>
      </c>
      <c r="B40" s="54">
        <f>STDEV(B4:B37)</f>
        <v>46.030785528537983</v>
      </c>
      <c r="C40" s="54">
        <f t="shared" ref="C40:N40" si="1">STDEV(C4:C37)</f>
        <v>53.460162658537364</v>
      </c>
      <c r="D40" s="54">
        <f t="shared" si="1"/>
        <v>72.48462497891073</v>
      </c>
      <c r="E40" s="54">
        <f t="shared" si="1"/>
        <v>37.336756260494269</v>
      </c>
      <c r="F40" s="54">
        <f t="shared" si="1"/>
        <v>38.567462680756925</v>
      </c>
      <c r="G40" s="54">
        <f t="shared" si="1"/>
        <v>48.160019725909564</v>
      </c>
      <c r="H40" s="54">
        <f t="shared" si="1"/>
        <v>54.751797535179854</v>
      </c>
      <c r="I40" s="62" t="e">
        <f t="shared" si="1"/>
        <v>#DIV/0!</v>
      </c>
      <c r="J40" s="54">
        <f t="shared" si="1"/>
        <v>51.846528331220021</v>
      </c>
      <c r="K40" s="54">
        <f t="shared" si="1"/>
        <v>36.095522042747376</v>
      </c>
      <c r="L40" s="54">
        <f t="shared" si="1"/>
        <v>45.972092984041268</v>
      </c>
      <c r="M40" s="54">
        <f t="shared" si="1"/>
        <v>44.721222251533476</v>
      </c>
      <c r="N40" s="54">
        <f t="shared" si="1"/>
        <v>39.475779578058379</v>
      </c>
    </row>
    <row r="41" spans="1:14" x14ac:dyDescent="0.25">
      <c r="A41" s="61" t="s">
        <v>189</v>
      </c>
      <c r="B41" s="54">
        <f>SUM(B39:B40)</f>
        <v>310.92025921274848</v>
      </c>
      <c r="C41" s="54">
        <f t="shared" ref="C41:N41" si="2">SUM(C39:C40)</f>
        <v>366.42891265853734</v>
      </c>
      <c r="D41" s="54">
        <f t="shared" si="2"/>
        <v>403.48362497891077</v>
      </c>
      <c r="E41" s="54">
        <f t="shared" si="2"/>
        <v>200.66870070493871</v>
      </c>
      <c r="F41" s="54">
        <f t="shared" si="2"/>
        <v>193.02996268075694</v>
      </c>
      <c r="G41" s="54">
        <f t="shared" si="2"/>
        <v>497.61001972590952</v>
      </c>
      <c r="H41" s="54">
        <f t="shared" si="2"/>
        <v>350.81013086851317</v>
      </c>
      <c r="I41" s="62" t="e">
        <f t="shared" si="2"/>
        <v>#DIV/0!</v>
      </c>
      <c r="J41" s="54">
        <f t="shared" si="2"/>
        <v>274.72152833122004</v>
      </c>
      <c r="K41" s="54">
        <f t="shared" si="2"/>
        <v>275.70898358120894</v>
      </c>
      <c r="L41" s="54">
        <f t="shared" si="2"/>
        <v>361.87209298404127</v>
      </c>
      <c r="M41" s="54">
        <f t="shared" si="2"/>
        <v>261.89397225153346</v>
      </c>
      <c r="N41" s="54">
        <f t="shared" si="2"/>
        <v>237.70702957805838</v>
      </c>
    </row>
    <row r="43" spans="1:14" x14ac:dyDescent="0.25">
      <c r="A43" s="85" t="s">
        <v>196</v>
      </c>
    </row>
    <row r="44" spans="1:14" x14ac:dyDescent="0.25">
      <c r="A44" s="56" t="s">
        <v>194</v>
      </c>
    </row>
    <row r="45" spans="1:14" x14ac:dyDescent="0.25">
      <c r="A45" s="57" t="s">
        <v>192</v>
      </c>
      <c r="B45" s="58" t="s">
        <v>193</v>
      </c>
    </row>
    <row r="46" spans="1:14" x14ac:dyDescent="0.25">
      <c r="A46" s="59" t="s">
        <v>190</v>
      </c>
      <c r="B46" s="60" t="s">
        <v>191</v>
      </c>
    </row>
  </sheetData>
  <mergeCells count="1">
    <mergeCell ref="B1:N1"/>
  </mergeCells>
  <conditionalFormatting pivot="1" sqref="B4:N37">
    <cfRule type="cellIs" dxfId="71" priority="4" operator="greaterThan">
      <formula>B$41</formula>
    </cfRule>
  </conditionalFormatting>
  <conditionalFormatting pivot="1" sqref="B4:N37">
    <cfRule type="cellIs" dxfId="70" priority="3" operator="between">
      <formula>B$39</formula>
      <formula>B$41</formula>
    </cfRule>
  </conditionalFormatting>
  <conditionalFormatting pivot="1" sqref="B4:N37">
    <cfRule type="cellIs" dxfId="69" priority="2" operator="lessThan">
      <formula>B$39</formula>
    </cfRule>
  </conditionalFormatting>
  <conditionalFormatting pivot="1" sqref="B4:N37">
    <cfRule type="containsBlanks" dxfId="68" priority="1">
      <formula>LEN(TRIM(B4))=0</formula>
    </cfRule>
  </conditionalFormatting>
  <hyperlinks>
    <hyperlink ref="A1" location="Summary!A1" display="Link to SUMMARY Worksheet" xr:uid="{C9362C94-0AAA-4E48-8B3C-978F9217F4B7}"/>
  </hyperlinks>
  <pageMargins left="0.7" right="0.7" top="0.75" bottom="0.75" header="0.3" footer="0.3"/>
  <headerFooter>
    <oddHeader>&amp;C&amp;"Calibri"&amp;12&amp;KFF0000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1c836ab-39d9-4702-a809-9a77a56cf4d8">
      <Terms xmlns="http://schemas.microsoft.com/office/infopath/2007/PartnerControls"/>
    </lcf76f155ced4ddcb4097134ff3c332f>
    <TaxCatchAll xmlns="f5c7d007-6df5-45e2-bb14-fcd9f141558d"/>
    <Comments xmlns="01c836ab-39d9-4702-a809-9a77a56cf4d8" xsi:nil="true"/>
    <ACCEPTED xmlns="01c836ab-39d9-4702-a809-9a77a56cf4d8">true</ACCEPTED>
    <TRIMMED1 xmlns="01c836ab-39d9-4702-a809-9a77a56cf4d8" xsi:nil="true"/>
    <TRIMMED xmlns="01c836ab-39d9-4702-a809-9a77a56cf4d8">false</TRIMME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7F900949C1674995DC19F5AEC49536" ma:contentTypeVersion="19" ma:contentTypeDescription="Create a new document." ma:contentTypeScope="" ma:versionID="4816ebdc6b15548210d5a6581137798a">
  <xsd:schema xmlns:xsd="http://www.w3.org/2001/XMLSchema" xmlns:xs="http://www.w3.org/2001/XMLSchema" xmlns:p="http://schemas.microsoft.com/office/2006/metadata/properties" xmlns:ns2="f5c7d007-6df5-45e2-bb14-fcd9f141558d" xmlns:ns3="01c836ab-39d9-4702-a809-9a77a56cf4d8" targetNamespace="http://schemas.microsoft.com/office/2006/metadata/properties" ma:root="true" ma:fieldsID="c509c44444235eeedf28b880f786f255" ns2:_="" ns3:_="">
    <xsd:import namespace="f5c7d007-6df5-45e2-bb14-fcd9f141558d"/>
    <xsd:import namespace="01c836ab-39d9-4702-a809-9a77a56cf4d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TRIMMED"/>
                <xsd:element ref="ns3:TRIMMED1" minOccurs="0"/>
                <xsd:element ref="ns3:MediaServiceObjectDetectorVersions" minOccurs="0"/>
                <xsd:element ref="ns3:ACCEPTED" minOccurs="0"/>
                <xsd:element ref="ns3:MediaServiceSearchProperties" minOccurs="0"/>
                <xsd:element ref="ns3:Comme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c7d007-6df5-45e2-bb14-fcd9f141558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4d26ebc6-b0d5-41f3-9bea-3baa1bf2bdcd}" ma:internalName="TaxCatchAll" ma:showField="CatchAllData" ma:web="f5c7d007-6df5-45e2-bb14-fcd9f14155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836ab-39d9-4702-a809-9a77a56cf4d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TRIMMED" ma:index="14" ma:displayName="TRIMMED" ma:default="0" ma:description="Usage Stats" ma:format="Dropdown" ma:internalName="TRIMMED">
      <xsd:simpleType>
        <xsd:restriction base="dms:Boolean"/>
      </xsd:simpleType>
    </xsd:element>
    <xsd:element name="TRIMMED1" ma:index="15" nillable="true" ma:displayName="TRIMMED1" ma:description="Stats" ma:format="Dropdown" ma:internalName="TRIMMED1">
      <xsd:simpleType>
        <xsd:restriction base="dms:Choice">
          <xsd:enumeration value="Yes"/>
          <xsd:enumeration value="No"/>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ACCEPTED" ma:index="17" nillable="true" ma:displayName="ACCEPTED" ma:default="1" ma:format="Dropdown" ma:internalName="ACCEPTED">
      <xsd:simpleType>
        <xsd:restriction base="dms:Boolea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Comments" ma:index="19" nillable="true" ma:displayName="Comments" ma:format="Dropdown" ma:internalName="Comment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ebd1d07-dfa9-44ce-be9f-3bcf6381f533"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21BAAC-91CA-4C7B-A034-517FC93E854E}">
  <ds:schemaRefs>
    <ds:schemaRef ds:uri="01c836ab-39d9-4702-a809-9a77a56cf4d8"/>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f5c7d007-6df5-45e2-bb14-fcd9f141558d"/>
    <ds:schemaRef ds:uri="http://www.w3.org/XML/1998/namespace"/>
    <ds:schemaRef ds:uri="http://purl.org/dc/dcmitype/"/>
  </ds:schemaRefs>
</ds:datastoreItem>
</file>

<file path=customXml/itemProps2.xml><?xml version="1.0" encoding="utf-8"?>
<ds:datastoreItem xmlns:ds="http://schemas.openxmlformats.org/officeDocument/2006/customXml" ds:itemID="{FFBD41A6-49D7-4773-90DC-8968211F6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c7d007-6df5-45e2-bb14-fcd9f141558d"/>
    <ds:schemaRef ds:uri="01c836ab-39d9-4702-a809-9a77a56cf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BC831B-67F0-4A82-A210-9BED224976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INDEX</vt:lpstr>
      <vt:lpstr>Contact Details</vt:lpstr>
      <vt:lpstr>Service Categories</vt:lpstr>
      <vt:lpstr>Document Control</vt:lpstr>
      <vt:lpstr>1. Acoustics MATRIX</vt:lpstr>
      <vt:lpstr>1. Acoustics MASTER</vt:lpstr>
      <vt:lpstr>2. Civil Eng MATRIX</vt:lpstr>
      <vt:lpstr>2. Civil Eng MASTER</vt:lpstr>
      <vt:lpstr>3. Electrical Eng MATRIX</vt:lpstr>
      <vt:lpstr>3. Electrical Eng MASTER</vt:lpstr>
      <vt:lpstr>4. Fire Eng MATRIX</vt:lpstr>
      <vt:lpstr>4. Fire Eng MASTER</vt:lpstr>
      <vt:lpstr>5. Hydraulic Eng MATRIX</vt:lpstr>
      <vt:lpstr>5. Hydraulic Eng MASTER</vt:lpstr>
      <vt:lpstr>6. Mechanical Eng MATRIX</vt:lpstr>
      <vt:lpstr>6. Mechanical Eng MASTER</vt:lpstr>
      <vt:lpstr>7. Structural Eng MATRIX</vt:lpstr>
      <vt:lpstr>7. Structural Eng MASTER</vt:lpstr>
      <vt:lpstr>8. Vertical Transport MATRIX</vt:lpstr>
      <vt:lpstr>8. Vertical Transport MASTER</vt:lpstr>
      <vt:lpstr>9. Building Design MATRIX</vt:lpstr>
      <vt:lpstr>9. Building Design MASTER</vt:lpstr>
      <vt:lpstr>10. ESD MATRIX</vt:lpstr>
      <vt:lpstr>10. ESD MASTER</vt:lpstr>
      <vt:lpstr>11. Land Surveying MATRIX</vt:lpstr>
      <vt:lpstr>11. Land Surveying MASTER</vt:lpstr>
      <vt:lpstr>12. Enviro Svcs MATRIX</vt:lpstr>
      <vt:lpstr>12. Enviro Svcs MASTER</vt:lpstr>
      <vt:lpstr>13. Security MATRIX</vt:lpstr>
      <vt:lpstr>13. Security MASTER</vt:lpstr>
      <vt:lpstr>14. Time Planning MATRIX</vt:lpstr>
      <vt:lpstr>14. Time Planning MASTER</vt:lpstr>
      <vt:lpstr>15. Traffic MATRIX</vt:lpstr>
      <vt:lpstr>15. Traffic MASTER</vt:lpstr>
      <vt:lpstr>16. Independent Super MATRIX</vt:lpstr>
      <vt:lpstr>16. Independent Super MASTER</vt:lpstr>
      <vt:lpstr>17. Geotech MATRIX</vt:lpstr>
      <vt:lpstr>17. Geotech MASTER</vt:lpstr>
      <vt:lpstr>18. Landscape MATRIX</vt:lpstr>
      <vt:lpstr>18. Landscape MASTER</vt:lpstr>
      <vt:lpstr>19. Haz Mat Inspections MATRIX</vt:lpstr>
      <vt:lpstr>19. Haz Mat Inspections MASTER</vt:lpstr>
      <vt:lpstr>20. BIM MATRIX</vt:lpstr>
      <vt:lpstr>20. BIM MASTER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Livingston, Madeline</dc:creator>
  <cp:lastModifiedBy>Gale, Adam</cp:lastModifiedBy>
  <dcterms:created xsi:type="dcterms:W3CDTF">2025-10-16T06:58:35Z</dcterms:created>
  <dcterms:modified xsi:type="dcterms:W3CDTF">2026-03-27T05:15:07Z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0x010100D77F900949C1674995DC19F5AEC49536</vt:lpwstr>
  </property>
  <property fmtid="{D5CDD505-2E9C-101B-9397-08002B2CF9AE}" pid="3" name="MSIP_Label_c4b26fd5-3efd-4a20-8a20-f4af9baafd95_Enabled">
    <vt:lpwstr>true</vt:lpwstr>
  </property>
  <property fmtid="{D5CDD505-2E9C-101B-9397-08002B2CF9AE}" pid="4" name="MSIP_Label_c4b26fd5-3efd-4a20-8a20-f4af9baafd95_SetDate">
    <vt:lpwstr>2025-10-22T04:14:52Z</vt:lpwstr>
  </property>
  <property fmtid="{D5CDD505-2E9C-101B-9397-08002B2CF9AE}" pid="5" name="MSIP_Label_c4b26fd5-3efd-4a20-8a20-f4af9baafd95_Method">
    <vt:lpwstr>Privileged</vt:lpwstr>
  </property>
  <property fmtid="{D5CDD505-2E9C-101B-9397-08002B2CF9AE}" pid="6" name="MSIP_Label_c4b26fd5-3efd-4a20-8a20-f4af9baafd95_Name">
    <vt:lpwstr>Official</vt:lpwstr>
  </property>
  <property fmtid="{D5CDD505-2E9C-101B-9397-08002B2CF9AE}" pid="7" name="MSIP_Label_c4b26fd5-3efd-4a20-8a20-f4af9baafd95_SiteId">
    <vt:lpwstr>b734b102-a267-429a-b45e-460c8ad63ae2</vt:lpwstr>
  </property>
  <property fmtid="{D5CDD505-2E9C-101B-9397-08002B2CF9AE}" pid="8" name="MSIP_Label_c4b26fd5-3efd-4a20-8a20-f4af9baafd95_ActionId">
    <vt:lpwstr>f41067d2-76c2-4260-8342-51b5e8fc0b02</vt:lpwstr>
  </property>
  <property fmtid="{D5CDD505-2E9C-101B-9397-08002B2CF9AE}" pid="9" name="MSIP_Label_c4b26fd5-3efd-4a20-8a20-f4af9baafd95_ContentBits">
    <vt:lpwstr>1</vt:lpwstr>
  </property>
  <property fmtid="{D5CDD505-2E9C-101B-9397-08002B2CF9AE}" pid="10" name="MSIP_Label_c4b26fd5-3efd-4a20-8a20-f4af9baafd95_Tag">
    <vt:lpwstr>10, 0, 1, 1</vt:lpwstr>
  </property>
  <property fmtid="{D5CDD505-2E9C-101B-9397-08002B2CF9AE}" pid="11" name="MediaServiceImageTags">
    <vt:lpwstr/>
  </property>
</Properties>
</file>