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202300"/>
  <mc:AlternateContent xmlns:mc="http://schemas.openxmlformats.org/markup-compatibility/2006">
    <mc:Choice Requires="x15">
      <x15ac:absPath xmlns:x15ac="http://schemas.microsoft.com/office/spreadsheetml/2010/11/ac" url="U:\Asset Advisory\Procurement Services\1. Panel Administration\WDL Changes (Last Updated 31-Mar-2026)\z WCS Doc Updates\26.04.09 - Consultant List\"/>
    </mc:Choice>
  </mc:AlternateContent>
  <xr:revisionPtr revIDLastSave="0" documentId="13_ncr:1_{58F251E6-A253-4589-843E-EBA24C24D401}" xr6:coauthVersionLast="47" xr6:coauthVersionMax="47" xr10:uidLastSave="{00000000-0000-0000-0000-000000000000}"/>
  <bookViews>
    <workbookView xWindow="28680" yWindow="-120" windowWidth="29040" windowHeight="15720" xr2:uid="{63AB674C-A85E-45A4-A160-A7F94D65B256}"/>
  </bookViews>
  <sheets>
    <sheet name="INDEX" sheetId="1" r:id="rId1"/>
    <sheet name="Contact Details" sheetId="45" r:id="rId2"/>
    <sheet name="Service Categories" sheetId="46" r:id="rId3"/>
    <sheet name="Document Control" sheetId="44" r:id="rId4"/>
    <sheet name="1. Acoustics MATRIX" sheetId="9" state="hidden" r:id="rId5"/>
    <sheet name="1. Acoustics MASTER" sheetId="3" state="hidden" r:id="rId6"/>
    <sheet name="2. Civil Eng MATRIX" sheetId="10" state="hidden" r:id="rId7"/>
    <sheet name="2. Civil Eng MASTER" sheetId="7" state="hidden" r:id="rId8"/>
    <sheet name="3. Electrical Eng MATRIX" sheetId="4" state="hidden" r:id="rId9"/>
    <sheet name="3. Electrical Eng MASTER" sheetId="8" state="hidden" r:id="rId10"/>
    <sheet name="4. Fire Eng MATRIX" sheetId="6" state="hidden" r:id="rId11"/>
    <sheet name="4. Fire Eng MASTER" sheetId="5" state="hidden" r:id="rId12"/>
    <sheet name="5. Hydraulic Eng MATRIX" sheetId="13" state="hidden" r:id="rId13"/>
    <sheet name="5. Hydraulic Eng MASTER" sheetId="12" state="hidden" r:id="rId14"/>
    <sheet name="6. Mechanical Eng MATRIX" sheetId="15" state="hidden" r:id="rId15"/>
    <sheet name="6. Mechanical Eng MASTER" sheetId="14" state="hidden" r:id="rId16"/>
    <sheet name="7. Structural Eng MATRIX" sheetId="17" state="hidden" r:id="rId17"/>
    <sheet name="7. Structural Eng MASTER" sheetId="16" state="hidden" r:id="rId18"/>
    <sheet name="8. Vertical Transport MATRIX" sheetId="19" state="hidden" r:id="rId19"/>
    <sheet name="8. Vertical Transport MASTER" sheetId="18" state="hidden" r:id="rId20"/>
    <sheet name="9. Building Design MATRIX" sheetId="22" state="hidden" r:id="rId21"/>
    <sheet name="9. Building Design MASTER" sheetId="21" state="hidden" r:id="rId22"/>
    <sheet name="10. ESD MATRIX" sheetId="24" state="hidden" r:id="rId23"/>
    <sheet name="10. ESD MASTER" sheetId="23" state="hidden" r:id="rId24"/>
    <sheet name="11. Land Surveying MATRIX" sheetId="26" state="hidden" r:id="rId25"/>
    <sheet name="11. Land Surveying MASTER" sheetId="25" state="hidden" r:id="rId26"/>
    <sheet name="12. Enviro Svcs MATRIX" sheetId="28" state="hidden" r:id="rId27"/>
    <sheet name="12. Enviro Svcs MASTER" sheetId="27" state="hidden" r:id="rId28"/>
    <sheet name="13. Security MATRIX" sheetId="30" state="hidden" r:id="rId29"/>
    <sheet name="13. Security MASTER" sheetId="29" state="hidden" r:id="rId30"/>
    <sheet name="14. Time Planning MATRIX" sheetId="31" state="hidden" r:id="rId31"/>
    <sheet name="14. Time Planning MASTER" sheetId="20" state="hidden" r:id="rId32"/>
    <sheet name="15. Traffic MATRIX" sheetId="33" state="hidden" r:id="rId33"/>
    <sheet name="15. Traffic MASTER" sheetId="32" state="hidden" r:id="rId34"/>
    <sheet name="16. Independent Super MATRIX" sheetId="35" state="hidden" r:id="rId35"/>
    <sheet name="16. Independent Super MASTER" sheetId="34" state="hidden" r:id="rId36"/>
    <sheet name="17. Geotech MATRIX" sheetId="37" state="hidden" r:id="rId37"/>
    <sheet name="17. Geotech MASTER" sheetId="36" state="hidden" r:id="rId38"/>
    <sheet name="18. Landscape MATRIX" sheetId="39" state="hidden" r:id="rId39"/>
    <sheet name="18. Landscape MASTER" sheetId="38" state="hidden" r:id="rId40"/>
    <sheet name="19. Haz Mat Inspections MATRIX" sheetId="41" state="hidden" r:id="rId41"/>
    <sheet name="19. Haz Mat Inspections MASTER" sheetId="40" state="hidden" r:id="rId42"/>
    <sheet name="20. BIM MATRIX" sheetId="43" state="hidden" r:id="rId43"/>
    <sheet name="20. BIM MASTER" sheetId="42" state="hidden" r:id="rId44"/>
  </sheets>
  <definedNames>
    <definedName name="_xlnm._FilterDatabase" localSheetId="5" hidden="1">'1. Acoustics MASTER'!$A$2:$F$95</definedName>
    <definedName name="_xlnm._FilterDatabase" localSheetId="23" hidden="1">'10. ESD MASTER'!$A$2:$F$2</definedName>
    <definedName name="_xlnm._FilterDatabase" localSheetId="25" hidden="1">'11. Land Surveying MASTER'!$A$2:$F$207</definedName>
    <definedName name="_xlnm._FilterDatabase" localSheetId="27" hidden="1">'12. Enviro Svcs MASTER'!$A$2:$F$203</definedName>
    <definedName name="_xlnm._FilterDatabase" localSheetId="29" hidden="1">'13. Security MASTER'!$A$2:$F$116</definedName>
    <definedName name="_xlnm._FilterDatabase" localSheetId="31" hidden="1">'14. Time Planning MASTER'!$A$2:$F$2</definedName>
    <definedName name="_xlnm._FilterDatabase" localSheetId="33" hidden="1">'15. Traffic MASTER'!$A$2:$F$165</definedName>
    <definedName name="_xlnm._FilterDatabase" localSheetId="35" hidden="1">'16. Independent Super MASTER'!$A$2:$F$2</definedName>
    <definedName name="_xlnm._FilterDatabase" localSheetId="37" hidden="1">'17. Geotech MASTER'!$A$2:$F$2</definedName>
    <definedName name="_xlnm._FilterDatabase" localSheetId="39" hidden="1">'18. Landscape MASTER'!$A$2:$F$2</definedName>
    <definedName name="_xlnm._FilterDatabase" localSheetId="41" hidden="1">'19. Haz Mat Inspections MASTER'!$A$2:$F$2</definedName>
    <definedName name="_xlnm._FilterDatabase" localSheetId="7" hidden="1">'2. Civil Eng MASTER'!$A$2:$F$388</definedName>
    <definedName name="_xlnm._FilterDatabase" localSheetId="43" hidden="1">'20. BIM MASTER'!$A$2:$F$2</definedName>
    <definedName name="_xlnm._FilterDatabase" localSheetId="9" hidden="1">'3. Electrical Eng MASTER'!$A$2:$F$321</definedName>
    <definedName name="_xlnm._FilterDatabase" localSheetId="11" hidden="1">'4. Fire Eng MASTER'!$A$2:$F$149</definedName>
    <definedName name="_xlnm._FilterDatabase" localSheetId="13" hidden="1">'5. Hydraulic Eng MASTER'!$A$2:$F$105</definedName>
    <definedName name="_xlnm._FilterDatabase" localSheetId="15" hidden="1">'6. Mechanical Eng MASTER'!$A$2:$F$140</definedName>
    <definedName name="_xlnm._FilterDatabase" localSheetId="17" hidden="1">'7. Structural Eng MASTER'!$A$2:$F$235</definedName>
    <definedName name="_xlnm._FilterDatabase" localSheetId="19" hidden="1">'8. Vertical Transport MASTER'!$A$2:$F$84</definedName>
    <definedName name="_xlnm._FilterDatabase" localSheetId="21" hidden="1">'9. Building Design MASTER'!$A$2:$F$2</definedName>
    <definedName name="_xlnm._FilterDatabase" localSheetId="1" hidden="1">'Contact Details'!$A$2:$O$140</definedName>
    <definedName name="_xlnm._FilterDatabase" localSheetId="2" hidden="1">'Service Categories'!$A$2:$V$140</definedName>
  </definedNames>
  <calcPr calcId="191029"/>
  <pivotCaches>
    <pivotCache cacheId="0" r:id="rId45"/>
    <pivotCache cacheId="1" r:id="rId46"/>
    <pivotCache cacheId="2" r:id="rId47"/>
    <pivotCache cacheId="3" r:id="rId48"/>
    <pivotCache cacheId="4" r:id="rId49"/>
    <pivotCache cacheId="5" r:id="rId50"/>
    <pivotCache cacheId="6" r:id="rId51"/>
    <pivotCache cacheId="7" r:id="rId52"/>
    <pivotCache cacheId="8" r:id="rId53"/>
    <pivotCache cacheId="9" r:id="rId54"/>
    <pivotCache cacheId="10" r:id="rId55"/>
    <pivotCache cacheId="11" r:id="rId56"/>
    <pivotCache cacheId="12" r:id="rId57"/>
    <pivotCache cacheId="13" r:id="rId58"/>
    <pivotCache cacheId="14" r:id="rId59"/>
    <pivotCache cacheId="15" r:id="rId60"/>
    <pivotCache cacheId="16" r:id="rId61"/>
    <pivotCache cacheId="17" r:id="rId62"/>
    <pivotCache cacheId="18" r:id="rId63"/>
    <pivotCache cacheId="19" r:id="rId6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0" i="45" l="1"/>
  <c r="A139" i="45"/>
  <c r="A138" i="45"/>
  <c r="A137" i="45"/>
  <c r="A136" i="45"/>
  <c r="A135" i="45"/>
  <c r="A134" i="45"/>
  <c r="A133" i="45"/>
  <c r="A132" i="45"/>
  <c r="A131" i="45"/>
  <c r="A130" i="45"/>
  <c r="A127" i="45"/>
  <c r="A126" i="45"/>
  <c r="A125" i="45"/>
  <c r="A124" i="45"/>
  <c r="A123" i="45"/>
  <c r="A118" i="45"/>
  <c r="A117" i="45"/>
  <c r="A122" i="45"/>
  <c r="A121" i="45"/>
  <c r="A120" i="45"/>
  <c r="A119" i="45"/>
  <c r="A114" i="45"/>
  <c r="A113" i="45"/>
  <c r="A116" i="45"/>
  <c r="A115" i="45"/>
  <c r="A112" i="45"/>
  <c r="A111" i="45"/>
  <c r="A108" i="45"/>
  <c r="A107" i="45"/>
  <c r="A110" i="45"/>
  <c r="A109" i="45"/>
  <c r="A105" i="45"/>
  <c r="A103" i="45"/>
  <c r="A106" i="45"/>
  <c r="A102" i="45"/>
  <c r="A101" i="45"/>
  <c r="A98" i="45"/>
  <c r="A97" i="45"/>
  <c r="A96" i="45"/>
  <c r="A100" i="45"/>
  <c r="A99" i="45"/>
  <c r="A94" i="45"/>
  <c r="A93" i="45"/>
  <c r="A91" i="45"/>
  <c r="A95" i="45"/>
  <c r="A90" i="45"/>
  <c r="A79" i="45"/>
  <c r="A92" i="45"/>
  <c r="A88" i="45"/>
  <c r="A86" i="45"/>
  <c r="A89" i="45"/>
  <c r="A85" i="45"/>
  <c r="A87" i="45"/>
  <c r="A84" i="45"/>
  <c r="A83" i="45"/>
  <c r="A81" i="45"/>
  <c r="A82" i="45"/>
  <c r="A80" i="45"/>
  <c r="A78" i="45"/>
  <c r="A104" i="45"/>
  <c r="A75" i="45"/>
  <c r="A70" i="45"/>
  <c r="A77" i="45"/>
  <c r="A76" i="45"/>
  <c r="A69" i="45"/>
  <c r="A74" i="45"/>
  <c r="A73" i="45"/>
  <c r="A72" i="45"/>
  <c r="A71" i="45"/>
  <c r="A68" i="45"/>
  <c r="A67" i="45"/>
  <c r="A66" i="45"/>
  <c r="A65" i="45"/>
  <c r="A63" i="45"/>
  <c r="A62" i="45"/>
  <c r="A64" i="45"/>
  <c r="A60" i="45"/>
  <c r="A59" i="45"/>
  <c r="A61" i="45"/>
  <c r="A58" i="45"/>
  <c r="A56" i="45"/>
  <c r="A55" i="45"/>
  <c r="A57" i="45"/>
  <c r="A54" i="45"/>
  <c r="A53" i="45"/>
  <c r="A51" i="45"/>
  <c r="A50" i="45"/>
  <c r="A52" i="45"/>
  <c r="A129" i="45"/>
  <c r="A45" i="45"/>
  <c r="A49" i="45"/>
  <c r="A48" i="45"/>
  <c r="A47" i="45"/>
  <c r="A46" i="45"/>
  <c r="A44" i="45"/>
  <c r="A43" i="45"/>
  <c r="A22" i="45"/>
  <c r="A128" i="45"/>
  <c r="A42" i="45"/>
  <c r="A41" i="45"/>
  <c r="A40" i="45"/>
  <c r="A38" i="45"/>
  <c r="A39" i="45"/>
  <c r="A36" i="45"/>
  <c r="A37" i="45"/>
  <c r="A34" i="45"/>
  <c r="A33" i="45"/>
  <c r="A35" i="45"/>
  <c r="A31" i="45"/>
  <c r="A30" i="45"/>
  <c r="A29" i="45"/>
  <c r="A32" i="45"/>
  <c r="A27" i="45"/>
  <c r="A28" i="45"/>
  <c r="A26" i="45"/>
  <c r="A25" i="45"/>
  <c r="A24" i="45"/>
  <c r="A23" i="45"/>
  <c r="A21" i="45"/>
  <c r="A20" i="45"/>
  <c r="A19" i="45"/>
  <c r="A18" i="45"/>
  <c r="A17" i="45"/>
  <c r="A16" i="45"/>
  <c r="A15" i="45"/>
  <c r="A14" i="45"/>
  <c r="A13" i="45"/>
  <c r="A12" i="45"/>
  <c r="A11" i="45"/>
  <c r="A10" i="45"/>
  <c r="A9" i="45"/>
  <c r="A8" i="45"/>
  <c r="A7" i="45"/>
  <c r="A6" i="45"/>
  <c r="A5" i="45"/>
  <c r="A4" i="45"/>
  <c r="A3" i="45"/>
  <c r="C9" i="43"/>
  <c r="D9" i="43"/>
  <c r="E9" i="43"/>
  <c r="F9" i="43"/>
  <c r="F11" i="43" s="1"/>
  <c r="G9" i="43"/>
  <c r="H9" i="43"/>
  <c r="H11" i="43" s="1"/>
  <c r="I9" i="43"/>
  <c r="I11" i="43" s="1"/>
  <c r="J9" i="43"/>
  <c r="J11" i="43" s="1"/>
  <c r="K9" i="43"/>
  <c r="L9" i="43"/>
  <c r="M9" i="43"/>
  <c r="C10" i="43"/>
  <c r="D10" i="43"/>
  <c r="E10" i="43"/>
  <c r="E11" i="43" s="1"/>
  <c r="F10" i="43"/>
  <c r="G10" i="43"/>
  <c r="G11" i="43" s="1"/>
  <c r="H10" i="43"/>
  <c r="I10" i="43"/>
  <c r="J10" i="43"/>
  <c r="K10" i="43"/>
  <c r="L10" i="43"/>
  <c r="M10" i="43"/>
  <c r="M11" i="43" s="1"/>
  <c r="C11" i="43"/>
  <c r="D11" i="43"/>
  <c r="K11" i="43"/>
  <c r="L11" i="43"/>
  <c r="B10" i="43"/>
  <c r="B9" i="43"/>
  <c r="C17" i="41"/>
  <c r="D17" i="41"/>
  <c r="E17" i="41"/>
  <c r="F17" i="41"/>
  <c r="G17" i="41"/>
  <c r="G19" i="41" s="1"/>
  <c r="H17" i="41"/>
  <c r="I17" i="41"/>
  <c r="J17" i="41"/>
  <c r="K17" i="41"/>
  <c r="K19" i="41" s="1"/>
  <c r="L17" i="41"/>
  <c r="C18" i="41"/>
  <c r="D18" i="41"/>
  <c r="E18" i="41"/>
  <c r="E19" i="41" s="1"/>
  <c r="F18" i="41"/>
  <c r="F19" i="41" s="1"/>
  <c r="G18" i="41"/>
  <c r="H18" i="41"/>
  <c r="I18" i="41"/>
  <c r="J18" i="41"/>
  <c r="K18" i="41"/>
  <c r="L18" i="41"/>
  <c r="B18" i="41"/>
  <c r="B17" i="41"/>
  <c r="C20" i="39"/>
  <c r="D20" i="39"/>
  <c r="E20" i="39"/>
  <c r="F20" i="39"/>
  <c r="G20" i="39"/>
  <c r="H20" i="39"/>
  <c r="I20" i="39"/>
  <c r="J20" i="39"/>
  <c r="K20" i="39"/>
  <c r="K22" i="39" s="1"/>
  <c r="L20" i="39"/>
  <c r="M20" i="39"/>
  <c r="C21" i="39"/>
  <c r="D21" i="39"/>
  <c r="E21" i="39"/>
  <c r="F21" i="39"/>
  <c r="F22" i="39" s="1"/>
  <c r="G21" i="39"/>
  <c r="H21" i="39"/>
  <c r="I21" i="39"/>
  <c r="J21" i="39"/>
  <c r="K21" i="39"/>
  <c r="L21" i="39"/>
  <c r="M21" i="39"/>
  <c r="M22" i="39" s="1"/>
  <c r="E22" i="39"/>
  <c r="B21" i="39"/>
  <c r="B20" i="39"/>
  <c r="C23" i="37"/>
  <c r="D23" i="37"/>
  <c r="E23" i="37"/>
  <c r="F23" i="37"/>
  <c r="F25" i="37" s="1"/>
  <c r="G23" i="37"/>
  <c r="G25" i="37" s="1"/>
  <c r="H23" i="37"/>
  <c r="I23" i="37"/>
  <c r="J23" i="37"/>
  <c r="J25" i="37" s="1"/>
  <c r="K23" i="37"/>
  <c r="L23" i="37"/>
  <c r="M23" i="37"/>
  <c r="C24" i="37"/>
  <c r="D24" i="37"/>
  <c r="E24" i="37"/>
  <c r="E25" i="37" s="1"/>
  <c r="F24" i="37"/>
  <c r="G24" i="37"/>
  <c r="H24" i="37"/>
  <c r="I24" i="37"/>
  <c r="J24" i="37"/>
  <c r="K24" i="37"/>
  <c r="L24" i="37"/>
  <c r="L25" i="37" s="1"/>
  <c r="M24" i="37"/>
  <c r="M25" i="37" s="1"/>
  <c r="C25" i="37"/>
  <c r="D25" i="37"/>
  <c r="H25" i="37"/>
  <c r="I25" i="37"/>
  <c r="K25" i="37"/>
  <c r="B24" i="37"/>
  <c r="B23" i="37"/>
  <c r="C14" i="26"/>
  <c r="D14" i="26"/>
  <c r="E14" i="26"/>
  <c r="F14" i="26"/>
  <c r="G14" i="26"/>
  <c r="G16" i="26" s="1"/>
  <c r="H14" i="26"/>
  <c r="I14" i="26"/>
  <c r="I16" i="26" s="1"/>
  <c r="J14" i="26"/>
  <c r="J16" i="26" s="1"/>
  <c r="K14" i="26"/>
  <c r="C15" i="26"/>
  <c r="D15" i="26"/>
  <c r="D16" i="26" s="1"/>
  <c r="E15" i="26"/>
  <c r="F15" i="26"/>
  <c r="G15" i="26"/>
  <c r="H15" i="26"/>
  <c r="I15" i="26"/>
  <c r="J15" i="26"/>
  <c r="K15" i="26"/>
  <c r="C16" i="26"/>
  <c r="E16" i="26"/>
  <c r="F16" i="26"/>
  <c r="H16" i="26"/>
  <c r="K16" i="26"/>
  <c r="B15" i="26"/>
  <c r="B14" i="26"/>
  <c r="C14" i="30"/>
  <c r="D14" i="30"/>
  <c r="E14" i="30"/>
  <c r="F14" i="30"/>
  <c r="G14" i="30"/>
  <c r="G16" i="30" s="1"/>
  <c r="H14" i="30"/>
  <c r="I14" i="30"/>
  <c r="I16" i="30" s="1"/>
  <c r="J14" i="30"/>
  <c r="J16" i="30" s="1"/>
  <c r="K14" i="30"/>
  <c r="L14" i="30"/>
  <c r="M14" i="30"/>
  <c r="C15" i="30"/>
  <c r="D15" i="30"/>
  <c r="E15" i="30"/>
  <c r="E16" i="30" s="1"/>
  <c r="F15" i="30"/>
  <c r="G15" i="30"/>
  <c r="H15" i="30"/>
  <c r="I15" i="30"/>
  <c r="J15" i="30"/>
  <c r="K15" i="30"/>
  <c r="L15" i="30"/>
  <c r="M15" i="30"/>
  <c r="M16" i="30" s="1"/>
  <c r="C16" i="30"/>
  <c r="D16" i="30"/>
  <c r="F16" i="30"/>
  <c r="H16" i="30"/>
  <c r="K16" i="30"/>
  <c r="L16" i="30"/>
  <c r="B16" i="30"/>
  <c r="B15" i="30"/>
  <c r="B14" i="30"/>
  <c r="C15" i="31"/>
  <c r="C17" i="31" s="1"/>
  <c r="D15" i="31"/>
  <c r="D17" i="31" s="1"/>
  <c r="E15" i="31"/>
  <c r="E17" i="31" s="1"/>
  <c r="F15" i="31"/>
  <c r="F17" i="31" s="1"/>
  <c r="G15" i="31"/>
  <c r="H15" i="31"/>
  <c r="I15" i="31"/>
  <c r="I17" i="31" s="1"/>
  <c r="J15" i="31"/>
  <c r="K15" i="31"/>
  <c r="L15" i="31"/>
  <c r="L17" i="31" s="1"/>
  <c r="M15" i="31"/>
  <c r="M17" i="31" s="1"/>
  <c r="C16" i="31"/>
  <c r="D16" i="31"/>
  <c r="E16" i="31"/>
  <c r="F16" i="31"/>
  <c r="G16" i="31"/>
  <c r="H16" i="31"/>
  <c r="I16" i="31"/>
  <c r="J16" i="31"/>
  <c r="J17" i="31" s="1"/>
  <c r="K16" i="31"/>
  <c r="K17" i="31" s="1"/>
  <c r="L16" i="31"/>
  <c r="M16" i="31"/>
  <c r="G17" i="31"/>
  <c r="H17" i="31"/>
  <c r="B16" i="31"/>
  <c r="B15" i="31"/>
  <c r="C21" i="28"/>
  <c r="D21" i="28"/>
  <c r="D23" i="28" s="1"/>
  <c r="E21" i="28"/>
  <c r="E23" i="28" s="1"/>
  <c r="F21" i="28"/>
  <c r="F23" i="28" s="1"/>
  <c r="G21" i="28"/>
  <c r="H21" i="28"/>
  <c r="I21" i="28"/>
  <c r="I23" i="28" s="1"/>
  <c r="J21" i="28"/>
  <c r="K21" i="28"/>
  <c r="L21" i="28"/>
  <c r="L23" i="28" s="1"/>
  <c r="M21" i="28"/>
  <c r="M23" i="28" s="1"/>
  <c r="C22" i="28"/>
  <c r="C23" i="28" s="1"/>
  <c r="D22" i="28"/>
  <c r="E22" i="28"/>
  <c r="F22" i="28"/>
  <c r="G22" i="28"/>
  <c r="H22" i="28"/>
  <c r="I22" i="28"/>
  <c r="J22" i="28"/>
  <c r="J23" i="28" s="1"/>
  <c r="K22" i="28"/>
  <c r="K23" i="28" s="1"/>
  <c r="L22" i="28"/>
  <c r="M22" i="28"/>
  <c r="G23" i="28"/>
  <c r="H23" i="28"/>
  <c r="B22" i="28"/>
  <c r="B23" i="28" s="1"/>
  <c r="B21" i="28"/>
  <c r="C23" i="33"/>
  <c r="C25" i="33" s="1"/>
  <c r="D23" i="33"/>
  <c r="D25" i="33" s="1"/>
  <c r="E23" i="33"/>
  <c r="E25" i="33" s="1"/>
  <c r="F23" i="33"/>
  <c r="F25" i="33" s="1"/>
  <c r="G23" i="33"/>
  <c r="H23" i="33"/>
  <c r="I23" i="33"/>
  <c r="I25" i="33" s="1"/>
  <c r="J23" i="33"/>
  <c r="K23" i="33"/>
  <c r="L23" i="33"/>
  <c r="L25" i="33" s="1"/>
  <c r="M23" i="33"/>
  <c r="M25" i="33" s="1"/>
  <c r="C24" i="33"/>
  <c r="D24" i="33"/>
  <c r="E24" i="33"/>
  <c r="F24" i="33"/>
  <c r="G24" i="33"/>
  <c r="H24" i="33"/>
  <c r="I24" i="33"/>
  <c r="J24" i="33"/>
  <c r="J25" i="33" s="1"/>
  <c r="K24" i="33"/>
  <c r="K25" i="33" s="1"/>
  <c r="L24" i="33"/>
  <c r="M24" i="33"/>
  <c r="G25" i="33"/>
  <c r="H25" i="33"/>
  <c r="B24" i="33"/>
  <c r="B23" i="33"/>
  <c r="C27" i="35"/>
  <c r="D27" i="35"/>
  <c r="E27" i="35"/>
  <c r="F27" i="35"/>
  <c r="G27" i="35"/>
  <c r="H27" i="35"/>
  <c r="I27" i="35"/>
  <c r="I29" i="35" s="1"/>
  <c r="J27" i="35"/>
  <c r="J29" i="35" s="1"/>
  <c r="K27" i="35"/>
  <c r="L27" i="35"/>
  <c r="M27" i="35"/>
  <c r="C28" i="35"/>
  <c r="D28" i="35"/>
  <c r="E28" i="35"/>
  <c r="F28" i="35"/>
  <c r="F29" i="35" s="1"/>
  <c r="G28" i="35"/>
  <c r="G29" i="35" s="1"/>
  <c r="H28" i="35"/>
  <c r="I28" i="35"/>
  <c r="J28" i="35"/>
  <c r="K28" i="35"/>
  <c r="L28" i="35"/>
  <c r="M28" i="35"/>
  <c r="C29" i="35"/>
  <c r="D29" i="35"/>
  <c r="E29" i="35"/>
  <c r="H29" i="35"/>
  <c r="K29" i="35"/>
  <c r="L29" i="35"/>
  <c r="M29" i="35"/>
  <c r="B27" i="35"/>
  <c r="B28" i="35"/>
  <c r="C16" i="24"/>
  <c r="D16" i="24"/>
  <c r="E16" i="24"/>
  <c r="F16" i="24"/>
  <c r="G16" i="24"/>
  <c r="H16" i="24"/>
  <c r="I16" i="24"/>
  <c r="J16" i="24"/>
  <c r="K16" i="24"/>
  <c r="L16" i="24"/>
  <c r="M16" i="24"/>
  <c r="C17" i="24"/>
  <c r="C18" i="24" s="1"/>
  <c r="D17" i="24"/>
  <c r="E17" i="24"/>
  <c r="F17" i="24"/>
  <c r="G17" i="24"/>
  <c r="H17" i="24"/>
  <c r="I17" i="24"/>
  <c r="J17" i="24"/>
  <c r="K17" i="24"/>
  <c r="K18" i="24" s="1"/>
  <c r="L17" i="24"/>
  <c r="M17" i="24"/>
  <c r="L18" i="24"/>
  <c r="B17" i="24"/>
  <c r="B16" i="24"/>
  <c r="C25" i="22"/>
  <c r="C27" i="22" s="1"/>
  <c r="D25" i="22"/>
  <c r="E25" i="22"/>
  <c r="F25" i="22"/>
  <c r="G25" i="22"/>
  <c r="H25" i="22"/>
  <c r="I25" i="22"/>
  <c r="I27" i="22" s="1"/>
  <c r="J25" i="22"/>
  <c r="K25" i="22"/>
  <c r="K27" i="22" s="1"/>
  <c r="L25" i="22"/>
  <c r="M25" i="22"/>
  <c r="N25" i="22"/>
  <c r="C26" i="22"/>
  <c r="D26" i="22"/>
  <c r="E26" i="22"/>
  <c r="F26" i="22"/>
  <c r="F27" i="22" s="1"/>
  <c r="G26" i="22"/>
  <c r="G27" i="22" s="1"/>
  <c r="H26" i="22"/>
  <c r="H27" i="22" s="1"/>
  <c r="I26" i="22"/>
  <c r="J26" i="22"/>
  <c r="K26" i="22"/>
  <c r="L26" i="22"/>
  <c r="M26" i="22"/>
  <c r="N26" i="22"/>
  <c r="N27" i="22" s="1"/>
  <c r="B26" i="22"/>
  <c r="B25" i="22"/>
  <c r="B27" i="22" s="1"/>
  <c r="B11" i="43" l="1"/>
  <c r="H19" i="41"/>
  <c r="J19" i="41"/>
  <c r="I19" i="41"/>
  <c r="L19" i="41"/>
  <c r="D19" i="41"/>
  <c r="B19" i="41"/>
  <c r="C19" i="41"/>
  <c r="J22" i="39"/>
  <c r="G22" i="39"/>
  <c r="I22" i="39"/>
  <c r="L22" i="39"/>
  <c r="D22" i="39"/>
  <c r="H22" i="39"/>
  <c r="C22" i="39"/>
  <c r="B22" i="39"/>
  <c r="B25" i="37"/>
  <c r="B29" i="35"/>
  <c r="B25" i="33"/>
  <c r="B17" i="31"/>
  <c r="B16" i="26"/>
  <c r="D18" i="24"/>
  <c r="J18" i="24"/>
  <c r="F18" i="24"/>
  <c r="E18" i="24"/>
  <c r="H18" i="24"/>
  <c r="I18" i="24"/>
  <c r="M18" i="24"/>
  <c r="G18" i="24"/>
  <c r="B18" i="24"/>
  <c r="J27" i="22"/>
  <c r="E27" i="22"/>
  <c r="M27" i="22"/>
  <c r="D27" i="22"/>
  <c r="L27" i="22"/>
  <c r="E95" i="21"/>
  <c r="E94" i="21"/>
  <c r="E93" i="21"/>
  <c r="E92" i="21"/>
  <c r="E91" i="21"/>
  <c r="E90" i="21"/>
  <c r="E89" i="21"/>
  <c r="C17" i="19"/>
  <c r="D17" i="19"/>
  <c r="E17" i="19"/>
  <c r="F17" i="19"/>
  <c r="G17" i="19"/>
  <c r="H17" i="19"/>
  <c r="I17" i="19"/>
  <c r="J17" i="19"/>
  <c r="K17" i="19"/>
  <c r="L17" i="19"/>
  <c r="M17" i="19"/>
  <c r="C18" i="19"/>
  <c r="D18" i="19"/>
  <c r="E18" i="19"/>
  <c r="F18" i="19"/>
  <c r="G18" i="19"/>
  <c r="G19" i="19" s="1"/>
  <c r="H18" i="19"/>
  <c r="I18" i="19"/>
  <c r="J18" i="19"/>
  <c r="K18" i="19"/>
  <c r="L18" i="19"/>
  <c r="M18" i="19"/>
  <c r="B18" i="19"/>
  <c r="B17" i="19"/>
  <c r="B19" i="19" s="1"/>
  <c r="M19" i="19" l="1"/>
  <c r="E19" i="19"/>
  <c r="H19" i="19"/>
  <c r="K19" i="19"/>
  <c r="I19" i="19"/>
  <c r="C19" i="19"/>
  <c r="J19" i="19"/>
  <c r="F19" i="19"/>
  <c r="L19" i="19"/>
  <c r="D19" i="19"/>
  <c r="C29" i="17"/>
  <c r="C31" i="17" s="1"/>
  <c r="D29" i="17"/>
  <c r="E29" i="17"/>
  <c r="F29" i="17"/>
  <c r="F31" i="17" s="1"/>
  <c r="G29" i="17"/>
  <c r="G31" i="17" s="1"/>
  <c r="H29" i="17"/>
  <c r="H31" i="17" s="1"/>
  <c r="I29" i="17"/>
  <c r="I31" i="17" s="1"/>
  <c r="J29" i="17"/>
  <c r="J31" i="17" s="1"/>
  <c r="K29" i="17"/>
  <c r="K31" i="17" s="1"/>
  <c r="L29" i="17"/>
  <c r="M29" i="17"/>
  <c r="C30" i="17"/>
  <c r="D30" i="17"/>
  <c r="E30" i="17"/>
  <c r="F30" i="17"/>
  <c r="G30" i="17"/>
  <c r="H30" i="17"/>
  <c r="I30" i="17"/>
  <c r="J30" i="17"/>
  <c r="K30" i="17"/>
  <c r="L30" i="17"/>
  <c r="M30" i="17"/>
  <c r="D31" i="17"/>
  <c r="E31" i="17"/>
  <c r="L31" i="17"/>
  <c r="M31" i="17"/>
  <c r="B31" i="17"/>
  <c r="B30" i="17"/>
  <c r="B29" i="17"/>
  <c r="C23" i="15"/>
  <c r="D23" i="15"/>
  <c r="D25" i="15" s="1"/>
  <c r="E23" i="15"/>
  <c r="E25" i="15" s="1"/>
  <c r="F23" i="15"/>
  <c r="F25" i="15" s="1"/>
  <c r="G23" i="15"/>
  <c r="H23" i="15"/>
  <c r="I23" i="15"/>
  <c r="I25" i="15" s="1"/>
  <c r="J23" i="15"/>
  <c r="K23" i="15"/>
  <c r="K25" i="15" s="1"/>
  <c r="L23" i="15"/>
  <c r="L25" i="15" s="1"/>
  <c r="M23" i="15"/>
  <c r="M25" i="15" s="1"/>
  <c r="C24" i="15"/>
  <c r="C25" i="15" s="1"/>
  <c r="D24" i="15"/>
  <c r="E24" i="15"/>
  <c r="F24" i="15"/>
  <c r="G24" i="15"/>
  <c r="H24" i="15"/>
  <c r="I24" i="15"/>
  <c r="J24" i="15"/>
  <c r="J25" i="15" s="1"/>
  <c r="K24" i="15"/>
  <c r="L24" i="15"/>
  <c r="M24" i="15"/>
  <c r="G25" i="15"/>
  <c r="H25" i="15"/>
  <c r="B25" i="15"/>
  <c r="B24" i="15"/>
  <c r="B23" i="15"/>
  <c r="C19" i="13"/>
  <c r="D19" i="13"/>
  <c r="E19" i="13"/>
  <c r="E21" i="13" s="1"/>
  <c r="F19" i="13"/>
  <c r="G19" i="13"/>
  <c r="H19" i="13"/>
  <c r="I19" i="13"/>
  <c r="J19" i="13"/>
  <c r="K19" i="13"/>
  <c r="L19" i="13"/>
  <c r="M19" i="13"/>
  <c r="M21" i="13" s="1"/>
  <c r="C20" i="13"/>
  <c r="D20" i="13"/>
  <c r="E20" i="13"/>
  <c r="F20" i="13"/>
  <c r="G20" i="13"/>
  <c r="H20" i="13"/>
  <c r="H21" i="13" s="1"/>
  <c r="I20" i="13"/>
  <c r="J20" i="13"/>
  <c r="K20" i="13"/>
  <c r="L20" i="13"/>
  <c r="M20" i="13"/>
  <c r="G21" i="13"/>
  <c r="B20" i="13"/>
  <c r="B19" i="13"/>
  <c r="B21" i="13" s="1"/>
  <c r="C25" i="6"/>
  <c r="D25" i="6"/>
  <c r="D27" i="6" s="1"/>
  <c r="E25" i="6"/>
  <c r="E27" i="6" s="1"/>
  <c r="F25" i="6"/>
  <c r="F27" i="6" s="1"/>
  <c r="G25" i="6"/>
  <c r="H25" i="6"/>
  <c r="I25" i="6"/>
  <c r="I27" i="6" s="1"/>
  <c r="J25" i="6"/>
  <c r="K25" i="6"/>
  <c r="K27" i="6" s="1"/>
  <c r="L25" i="6"/>
  <c r="L27" i="6" s="1"/>
  <c r="M25" i="6"/>
  <c r="M27" i="6" s="1"/>
  <c r="C26" i="6"/>
  <c r="C27" i="6" s="1"/>
  <c r="D26" i="6"/>
  <c r="E26" i="6"/>
  <c r="F26" i="6"/>
  <c r="G26" i="6"/>
  <c r="H26" i="6"/>
  <c r="I26" i="6"/>
  <c r="J26" i="6"/>
  <c r="J27" i="6" s="1"/>
  <c r="K26" i="6"/>
  <c r="L26" i="6"/>
  <c r="M26" i="6"/>
  <c r="G27" i="6"/>
  <c r="H27" i="6"/>
  <c r="B27" i="6"/>
  <c r="B26" i="6"/>
  <c r="B25" i="6"/>
  <c r="C39" i="4"/>
  <c r="D39" i="4"/>
  <c r="E39" i="4"/>
  <c r="F39" i="4"/>
  <c r="G39" i="4"/>
  <c r="H39" i="4"/>
  <c r="I39" i="4"/>
  <c r="I41" i="4" s="1"/>
  <c r="J39" i="4"/>
  <c r="K39" i="4"/>
  <c r="L39" i="4"/>
  <c r="M39" i="4"/>
  <c r="N39" i="4"/>
  <c r="C40" i="4"/>
  <c r="C41" i="4" s="1"/>
  <c r="D40" i="4"/>
  <c r="D41" i="4" s="1"/>
  <c r="E40" i="4"/>
  <c r="E41" i="4" s="1"/>
  <c r="F40" i="4"/>
  <c r="F41" i="4" s="1"/>
  <c r="G40" i="4"/>
  <c r="H40" i="4"/>
  <c r="I40" i="4"/>
  <c r="J40" i="4"/>
  <c r="K40" i="4"/>
  <c r="K41" i="4" s="1"/>
  <c r="L40" i="4"/>
  <c r="L41" i="4" s="1"/>
  <c r="M40" i="4"/>
  <c r="M41" i="4" s="1"/>
  <c r="N40" i="4"/>
  <c r="N41" i="4" s="1"/>
  <c r="B40" i="4"/>
  <c r="B39" i="4"/>
  <c r="B41" i="4" s="1"/>
  <c r="E202" i="8"/>
  <c r="E201" i="8"/>
  <c r="E200" i="8"/>
  <c r="C42" i="10"/>
  <c r="D42" i="10"/>
  <c r="E42" i="10"/>
  <c r="F42" i="10"/>
  <c r="G42" i="10"/>
  <c r="H42" i="10"/>
  <c r="I42" i="10"/>
  <c r="J42" i="10"/>
  <c r="K42" i="10"/>
  <c r="L42" i="10"/>
  <c r="M42" i="10"/>
  <c r="C41" i="10"/>
  <c r="D41" i="10"/>
  <c r="E41" i="10"/>
  <c r="F41" i="10"/>
  <c r="G41" i="10"/>
  <c r="H41" i="10"/>
  <c r="I41" i="10"/>
  <c r="J41" i="10"/>
  <c r="K41" i="10"/>
  <c r="L41" i="10"/>
  <c r="M41" i="10"/>
  <c r="D40" i="10"/>
  <c r="E40" i="10"/>
  <c r="F40" i="10"/>
  <c r="G40" i="10"/>
  <c r="H40" i="10"/>
  <c r="I40" i="10"/>
  <c r="J40" i="10"/>
  <c r="K40" i="10"/>
  <c r="L40" i="10"/>
  <c r="M40" i="10"/>
  <c r="C40" i="10"/>
  <c r="B42" i="10"/>
  <c r="B41" i="10"/>
  <c r="B40" i="10"/>
  <c r="E321" i="7"/>
  <c r="E320" i="7"/>
  <c r="E319" i="7"/>
  <c r="E318" i="7"/>
  <c r="E317" i="7"/>
  <c r="E316" i="7"/>
  <c r="E315" i="7"/>
  <c r="E314" i="7"/>
  <c r="E313" i="7"/>
  <c r="E312" i="7"/>
  <c r="E311"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M21" i="9"/>
  <c r="L21" i="9"/>
  <c r="K21" i="9"/>
  <c r="J21" i="9"/>
  <c r="I21" i="9"/>
  <c r="H21" i="9"/>
  <c r="G21" i="9"/>
  <c r="F21" i="9"/>
  <c r="E21" i="9"/>
  <c r="D21" i="9"/>
  <c r="C21" i="9"/>
  <c r="M20" i="9"/>
  <c r="L20" i="9"/>
  <c r="L22" i="9" s="1"/>
  <c r="K20" i="9"/>
  <c r="J20" i="9"/>
  <c r="I20" i="9"/>
  <c r="H20" i="9"/>
  <c r="G20" i="9"/>
  <c r="F20" i="9"/>
  <c r="E20" i="9"/>
  <c r="E22" i="9" s="1"/>
  <c r="D20" i="9"/>
  <c r="C20" i="9"/>
  <c r="B21" i="9"/>
  <c r="B20" i="9"/>
  <c r="B22" i="9" s="1"/>
  <c r="K21" i="13" l="1"/>
  <c r="C21" i="13"/>
  <c r="I21" i="13"/>
  <c r="J21" i="13"/>
  <c r="F21" i="13"/>
  <c r="L21" i="13"/>
  <c r="D21" i="13"/>
  <c r="J41" i="4"/>
  <c r="H41" i="4"/>
  <c r="G41" i="4"/>
  <c r="C22" i="9"/>
  <c r="D22" i="9"/>
  <c r="F22" i="9"/>
  <c r="G22" i="9"/>
  <c r="H22" i="9"/>
  <c r="I22" i="9"/>
  <c r="J22" i="9"/>
  <c r="K22" i="9"/>
  <c r="M22" i="9"/>
</calcChain>
</file>

<file path=xl/sharedStrings.xml><?xml version="1.0" encoding="utf-8"?>
<sst xmlns="http://schemas.openxmlformats.org/spreadsheetml/2006/main" count="17403" uniqueCount="2866">
  <si>
    <t>Location</t>
  </si>
  <si>
    <t>Services Provided</t>
  </si>
  <si>
    <r>
      <t xml:space="preserve">Level of Personnel
</t>
    </r>
    <r>
      <rPr>
        <b/>
        <i/>
        <sz val="8"/>
        <rFont val="Arial"/>
        <family val="2"/>
      </rPr>
      <t>(Select from dropdown list)</t>
    </r>
  </si>
  <si>
    <t>Prices (A$ incl. GST) - 
HOURLY RATE</t>
  </si>
  <si>
    <t>Personnel or Price Comment
(If Applicable)</t>
  </si>
  <si>
    <t>Perth Metro</t>
  </si>
  <si>
    <t>Acoustics</t>
  </si>
  <si>
    <t>Senior Manager</t>
  </si>
  <si>
    <t>Senior Associate equivalent</t>
  </si>
  <si>
    <t>Associate</t>
  </si>
  <si>
    <t>Senior</t>
  </si>
  <si>
    <t>Equivalent to Senior Consultant</t>
  </si>
  <si>
    <t>Graduate</t>
  </si>
  <si>
    <t>Technician</t>
  </si>
  <si>
    <t>Melbourne</t>
  </si>
  <si>
    <t xml:space="preserve">Acoustic Consultancy Price Schedule </t>
  </si>
  <si>
    <t>Marshall Day Acoustics Pty Ltd</t>
  </si>
  <si>
    <t>Acoustic Consultancy</t>
  </si>
  <si>
    <t>Director</t>
  </si>
  <si>
    <t>Principal Director, Section Director</t>
  </si>
  <si>
    <t>Director, Technical Director</t>
  </si>
  <si>
    <t>Associate Director</t>
  </si>
  <si>
    <t>Associate Director, Senior Project Manager, Executive, Principal Professional, Design Manager</t>
  </si>
  <si>
    <t>Associate, Project Manager</t>
  </si>
  <si>
    <t>Senior Engineer, Senior Professional</t>
  </si>
  <si>
    <t>Scientist</t>
  </si>
  <si>
    <t>Engineer, Professional</t>
  </si>
  <si>
    <t>Graduate Engineer, Graduate Professional</t>
  </si>
  <si>
    <t>Herring Storer Acoustics</t>
  </si>
  <si>
    <t>Como</t>
  </si>
  <si>
    <t>Acoustic Consultany</t>
  </si>
  <si>
    <t>Hewshott International (Australia) Pty Ltd</t>
  </si>
  <si>
    <t>Contract Administration</t>
  </si>
  <si>
    <t>Operations Manager</t>
  </si>
  <si>
    <t>Specialist</t>
  </si>
  <si>
    <t>Acoustic Consultant</t>
  </si>
  <si>
    <t>Finance and accounting</t>
  </si>
  <si>
    <t>Financial Controller</t>
  </si>
  <si>
    <t>Australia</t>
  </si>
  <si>
    <t>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t>
  </si>
  <si>
    <t>Partner</t>
  </si>
  <si>
    <t>Rates provided to other clients vary by project and are commercial in confidence so will not be provided.</t>
  </si>
  <si>
    <t>Principal</t>
  </si>
  <si>
    <t>Draftsperson</t>
  </si>
  <si>
    <t>Arup Australia Pty Ltd</t>
  </si>
  <si>
    <t>SLR Consulting</t>
  </si>
  <si>
    <t>Acoustics, Noise and Vibration</t>
  </si>
  <si>
    <t>PhD(Eng), BE(Mech)(Hons), CPEng NER</t>
  </si>
  <si>
    <t>Acoustics, Noise</t>
  </si>
  <si>
    <t>BE(Mech)</t>
  </si>
  <si>
    <t>MEng</t>
  </si>
  <si>
    <t>PhD, BE(Hons)</t>
  </si>
  <si>
    <t>PhD, BE</t>
  </si>
  <si>
    <t>All</t>
  </si>
  <si>
    <t>Principal (L9)</t>
  </si>
  <si>
    <t>Associate (L8)</t>
  </si>
  <si>
    <t>Lead Engineer / Consultant / Manager (L7)</t>
  </si>
  <si>
    <t>Senior Engineer / Consultant / Manager / Draftsperson (L6)</t>
  </si>
  <si>
    <t>Engineer (L5)</t>
  </si>
  <si>
    <t>Engineer (L4) / Draftsperson</t>
  </si>
  <si>
    <t>Graduate (L3)</t>
  </si>
  <si>
    <t>Aurecon Australasia Pty Ltd</t>
  </si>
  <si>
    <t>GHD Pty Ltd</t>
  </si>
  <si>
    <t>Perth, WA</t>
  </si>
  <si>
    <t>Business Leader / Group Leader (Non-Director)</t>
  </si>
  <si>
    <t>Project Technical Lead (Non-Associate or above)</t>
  </si>
  <si>
    <t>Senior Engineer / Senior Designer</t>
  </si>
  <si>
    <t>Designer / Engineer</t>
  </si>
  <si>
    <t>Stantec Australia Pty Ltd</t>
  </si>
  <si>
    <t>All WA</t>
  </si>
  <si>
    <t>Acoustic Logic Pty Ltd</t>
  </si>
  <si>
    <t xml:space="preserve">All Building Acoustic Services &amp; Vibration - Design or Assessment </t>
  </si>
  <si>
    <t>All Building Acoustic Services &amp; Vibration - Testing and Field Inspections</t>
  </si>
  <si>
    <t>Colliers International Engineering &amp; Design (WA) Pty Limited</t>
  </si>
  <si>
    <t>Perth, Albany, Interstate</t>
  </si>
  <si>
    <t>BIM Management Engineer</t>
  </si>
  <si>
    <t>Modeller</t>
  </si>
  <si>
    <t>Drafter</t>
  </si>
  <si>
    <t>Gabriels Hearne Farrell Pty Ltd</t>
  </si>
  <si>
    <t>This is $280 excludign GST</t>
  </si>
  <si>
    <t>This is $230 excluding GST</t>
  </si>
  <si>
    <t>This is $210 excluding GST</t>
  </si>
  <si>
    <t xml:space="preserve">Kellogg Brown &amp; Root Pty Ltd (KBR) </t>
  </si>
  <si>
    <t>National</t>
  </si>
  <si>
    <t>KBR does not have standard corporate hourly rates. Sell rates are determined on a contract by contract basis. The "Corporate Hourly Rate" provided has been determined by benchmarking similar projects.</t>
  </si>
  <si>
    <t>NDY Management Pty Limited</t>
  </si>
  <si>
    <t>Sydney, NSW</t>
  </si>
  <si>
    <t>BIM Design Lead</t>
  </si>
  <si>
    <t>Matt Stuart</t>
  </si>
  <si>
    <t>Brisbane, QLD</t>
  </si>
  <si>
    <t>James Johnston</t>
  </si>
  <si>
    <t>Paul Haines</t>
  </si>
  <si>
    <t>Aecom Australia Pty Ltd</t>
  </si>
  <si>
    <t>Civil Engineering</t>
  </si>
  <si>
    <t>AECOM Industry Director level</t>
  </si>
  <si>
    <t>AECOM Technical Director level</t>
  </si>
  <si>
    <t>AECOM Associate Director level</t>
  </si>
  <si>
    <t>AECOM Principal level</t>
  </si>
  <si>
    <t>AECOM Senior Engineer level</t>
  </si>
  <si>
    <t>For this discipline this denotes our "Experienced Engineer"</t>
  </si>
  <si>
    <t>AECOM Graduate Engineer level</t>
  </si>
  <si>
    <t>For this discipline this denotes our "Principal Technical Officer"</t>
  </si>
  <si>
    <t>AECOM SeniorTechnical Officer</t>
  </si>
  <si>
    <t>AECOM Technical Officer</t>
  </si>
  <si>
    <t>India (Overseas design Centre)</t>
  </si>
  <si>
    <t>AECOM Technical Director level. These rates are for our overseas documentation centre in India. Specialists within India would require submission of a seperate rate should be required.</t>
  </si>
  <si>
    <t>AECOM Associate Director level.  These rates are for our overseas documentation centre in India. Specialists within India would require submission of a seperate rate should be required.</t>
  </si>
  <si>
    <t>AECOM Senior Engineer level.  These rates are for our overseas documentation centre in India. Specialists within India would require submission of a seperate rate should be required.</t>
  </si>
  <si>
    <t>For this discipline this denotes our "Experienced Engineer".  These rates are for our overseas documentation centre in India. Specialists within India would require submission of a seperate rate should be required.</t>
  </si>
  <si>
    <t>For this discipline this denotes our "Principal Technical Officer". These rates are for our overseas documentation centre in India. Specialists within India would require submission of a seperate rate should be required.</t>
  </si>
  <si>
    <t>AECOM SeniorTechnical Officer. These rates are for our overseas documentation centre in India. Specialists within India would require submission of a seperate rate should be required.</t>
  </si>
  <si>
    <t>AECOM Technical Officer. These rates are for our overseas documentation centre in India. Specialists within India would require submission of a seperate rate should be required.</t>
  </si>
  <si>
    <t>Supplier</t>
  </si>
  <si>
    <t>Acoustics Consultants Australia (WA) PTY LTD</t>
  </si>
  <si>
    <t>Tim Reynolds (Personnel Name)</t>
  </si>
  <si>
    <t>George Watts (Personnel Name)</t>
  </si>
  <si>
    <t>Paul Daly (Personnel Name)</t>
  </si>
  <si>
    <t>Geoff Harris (Personnel Name)</t>
  </si>
  <si>
    <t>Aidan Strumpher (Personnel Name)</t>
  </si>
  <si>
    <t>Gage Daly (Personnel Name)</t>
  </si>
  <si>
    <t>WSP Australia PTY LTD</t>
  </si>
  <si>
    <t>Category #</t>
  </si>
  <si>
    <t>Sub-Category Title</t>
  </si>
  <si>
    <t>Sub-Category Matrix</t>
  </si>
  <si>
    <t>Sub-Category Master</t>
  </si>
  <si>
    <t>Electrical Engineering</t>
  </si>
  <si>
    <t>Fire Engineering</t>
  </si>
  <si>
    <t>Hydraulic Engineering</t>
  </si>
  <si>
    <t>Mechanical Engineering</t>
  </si>
  <si>
    <t>Vertical Transportation</t>
  </si>
  <si>
    <t>Building Design</t>
  </si>
  <si>
    <t>Environmentally Sustainable Design</t>
  </si>
  <si>
    <t>Land Surveying</t>
  </si>
  <si>
    <t>Environmental Services</t>
  </si>
  <si>
    <t>Security Services</t>
  </si>
  <si>
    <t>Time Planning</t>
  </si>
  <si>
    <t>Traffic Management</t>
  </si>
  <si>
    <t>Independent Superintendent (Contract Administration)</t>
  </si>
  <si>
    <t>Landscape Consultancy</t>
  </si>
  <si>
    <t xml:space="preserve">Hazardous Materials Inspections </t>
  </si>
  <si>
    <t>Building Information Modeling (BIM) Management Consultancy</t>
  </si>
  <si>
    <t xml:space="preserve">Max of Prices (A$ incl. GST) - </t>
  </si>
  <si>
    <t>Level of Personnel</t>
  </si>
  <si>
    <t>Instructions</t>
  </si>
  <si>
    <t>9. Building Design Matrix</t>
  </si>
  <si>
    <t>11. Land Surveying Matrix</t>
  </si>
  <si>
    <t>14. Time Planning Matrix</t>
  </si>
  <si>
    <t>18. Landscape Matrix</t>
  </si>
  <si>
    <t>9. Building Design Master</t>
  </si>
  <si>
    <t>11. Land Surveying Master</t>
  </si>
  <si>
    <t>14. Time Planning Master</t>
  </si>
  <si>
    <t>18. Landscape Master</t>
  </si>
  <si>
    <t>Acoustic Consultancy Matrix</t>
  </si>
  <si>
    <t>• Do X Y Z
• Click A B C
• Each Matrix provides a comparison of the maximum hourly rate (on a specified level of personnel basis for that specific sub-category).
• Each Master contains the full range of rates for suppliers appointed to each sub-category.</t>
  </si>
  <si>
    <t>1. Acoustics Matrix</t>
  </si>
  <si>
    <t>1. Acoustics Master</t>
  </si>
  <si>
    <t>2. Civil Eng Matrix</t>
  </si>
  <si>
    <t>3. Electrical Eng Matrix</t>
  </si>
  <si>
    <t>Clicking a hyperlink below will link to the comparative matrix and
master worksheet of firms appointed (on a sub-category basis).</t>
  </si>
  <si>
    <t>2. Civil Eng Master</t>
  </si>
  <si>
    <t>3. Electrical Eng Master</t>
  </si>
  <si>
    <t>4. Fire Eng Matrix</t>
  </si>
  <si>
    <t>4. Fire Eng Master</t>
  </si>
  <si>
    <t>5. Hydraulic Eng Matrix</t>
  </si>
  <si>
    <t>5. Hydraulic Eng Master</t>
  </si>
  <si>
    <t>6. Mechanical Eng Matrix</t>
  </si>
  <si>
    <t>6. Mechanical Eng Master</t>
  </si>
  <si>
    <t>7. Structural Eng Matrix</t>
  </si>
  <si>
    <t>8. Vertical Transport Matrix</t>
  </si>
  <si>
    <t>8. Vertical Transport Master</t>
  </si>
  <si>
    <t>10. ESD Matrix</t>
  </si>
  <si>
    <t>10. ESD Master</t>
  </si>
  <si>
    <t>12. Enviro Svcs Matrix</t>
  </si>
  <si>
    <t>12. Enviro Svcs Master</t>
  </si>
  <si>
    <t>13. Security Matrix</t>
  </si>
  <si>
    <t>13. Security Master</t>
  </si>
  <si>
    <t>15. Traffic Matrix</t>
  </si>
  <si>
    <t>15. Traffic Master</t>
  </si>
  <si>
    <t>16. Independent Super Master</t>
  </si>
  <si>
    <t>16. Independent Super Matrix</t>
  </si>
  <si>
    <t>17. Geotech Matrix</t>
  </si>
  <si>
    <t>17. Geotech Master</t>
  </si>
  <si>
    <t>19. Haz Mat Inspections Matrix</t>
  </si>
  <si>
    <t>19. Haz Mat Inspections Master</t>
  </si>
  <si>
    <t>20. BIM Matrix</t>
  </si>
  <si>
    <t>20. BIM Master</t>
  </si>
  <si>
    <t>Average</t>
  </si>
  <si>
    <t>1 Standard Deviation</t>
  </si>
  <si>
    <t>Average + 1 Standard Deviation</t>
  </si>
  <si>
    <t>Well Above Average</t>
  </si>
  <si>
    <t>(Greater than Average + 1 Standard Deviation)</t>
  </si>
  <si>
    <t>Above Average</t>
  </si>
  <si>
    <t>(Between Average + 1 Standard Deviation)</t>
  </si>
  <si>
    <t>Below Average</t>
  </si>
  <si>
    <t>Link to SUMMARY Worksheet</t>
  </si>
  <si>
    <t>No Price</t>
  </si>
  <si>
    <t xml:space="preserve">Civil Enginering Price Schedule </t>
  </si>
  <si>
    <t>Airey Taylor Consulting</t>
  </si>
  <si>
    <t>Perth</t>
  </si>
  <si>
    <t>Project Lead</t>
  </si>
  <si>
    <t>Lead Civil Design, QA/QC</t>
  </si>
  <si>
    <t>Civil Design, QA/QC</t>
  </si>
  <si>
    <t>Peter Airey AM, Managing Director</t>
  </si>
  <si>
    <t>John Taylor, Director</t>
  </si>
  <si>
    <t>Marian Kustra, Senior Civil Engineer</t>
  </si>
  <si>
    <t>Ali Lou, Experienced Civil Engineer</t>
  </si>
  <si>
    <t>Civil Engineering - Civil Infrastructure &amp; Building Civils</t>
  </si>
  <si>
    <t>Civil Engineering - Hydrology, Drainage, Urban Water Management</t>
  </si>
  <si>
    <t>Water Management Plans</t>
  </si>
  <si>
    <t>Civil Engineering - Hydrology, Flooding</t>
  </si>
  <si>
    <t>Arcadis Australia</t>
  </si>
  <si>
    <t>For the provision of services in relation to civil engineering, hydrology and hydrology engineering, and specialist requirements such as, but not limited to, gas and water supply schemes, and water management plans.</t>
  </si>
  <si>
    <t>Rates agreed with other clients vary by project and are commercial in confidence so will not be provided.</t>
  </si>
  <si>
    <t>Civil Director</t>
  </si>
  <si>
    <t>Senior Associate Civil Engineer</t>
  </si>
  <si>
    <t>Senior Civil Engineer</t>
  </si>
  <si>
    <t>Senior Civil Designer</t>
  </si>
  <si>
    <t>Senior Civil Drafter</t>
  </si>
  <si>
    <t>Civil Engineer</t>
  </si>
  <si>
    <t>Civil Designer</t>
  </si>
  <si>
    <t>Civil Drafter</t>
  </si>
  <si>
    <t>Graduate Civil Engineer</t>
  </si>
  <si>
    <t>BG&amp;E Pty Limited</t>
  </si>
  <si>
    <t>Director or Technical Director. Min 20 years of experience</t>
  </si>
  <si>
    <t>Senior Associate Engineer. Min 15 years of experience</t>
  </si>
  <si>
    <t>Senior Engineer or Associate Engineer. Min 10 years of experience</t>
  </si>
  <si>
    <t>Senior Civil Designer. Min 10 years experience</t>
  </si>
  <si>
    <t>Senior Civil Drafter. Min 15 years experience</t>
  </si>
  <si>
    <t>Engineer. Min 3 years of experience. Additional 'Engineer' Level of Personnel necessary</t>
  </si>
  <si>
    <t>Civil Drafter. Min 3 years experience</t>
  </si>
  <si>
    <t>Civil engineering</t>
  </si>
  <si>
    <t>Civil designer</t>
  </si>
  <si>
    <t>Civil site supervisor</t>
  </si>
  <si>
    <t>Colliers International Engineering &amp; Design (WA) Pty Ltd</t>
  </si>
  <si>
    <t>Engineering</t>
  </si>
  <si>
    <t>Drafting / Design</t>
  </si>
  <si>
    <t>Drafting</t>
  </si>
  <si>
    <t>Manila, Philippines</t>
  </si>
  <si>
    <t>Masterplanning/Concept</t>
  </si>
  <si>
    <t>Documentation</t>
  </si>
  <si>
    <t>Contract Administrator</t>
  </si>
  <si>
    <t>Peritas Consulting Pty Ltd</t>
  </si>
  <si>
    <t>Civil Engineering Services</t>
  </si>
  <si>
    <t>Kristi Kanarik - Junior Civil Drafter</t>
  </si>
  <si>
    <t>Ben Walton - Civil Engineer 2</t>
  </si>
  <si>
    <t>Robert Audino - Civil Engineer 2</t>
  </si>
  <si>
    <t>Jim Curtis - Senior Civil Designer</t>
  </si>
  <si>
    <t>Lindsay Oosterwaal - Principal Civil Designer</t>
  </si>
  <si>
    <t>Eugene Noronha - Principal Civil Designer</t>
  </si>
  <si>
    <t>Will Bowyer - Principal Civil Engineer</t>
  </si>
  <si>
    <t>Matt Hurba - Senior Principal Civil Engineer</t>
  </si>
  <si>
    <t>WGAWA Pty Ltd</t>
  </si>
  <si>
    <t>Phillipines</t>
  </si>
  <si>
    <t>BIM Leader, Snr BIM Coord, Snr BIM Tech, Snr Designer, Snr Tech Off, Snr Draftsperson</t>
  </si>
  <si>
    <t>Project BIM Technician, BIM Coordinator, Designer, Modeller</t>
  </si>
  <si>
    <t>BIM Technician, Draftsperson, BIM Admin, Intern</t>
  </si>
  <si>
    <t>WSP Australia Pty Ltd</t>
  </si>
  <si>
    <t>Civil Drafting</t>
  </si>
  <si>
    <t>BPA Consultants Pty Ltd</t>
  </si>
  <si>
    <t>Earthworks</t>
  </si>
  <si>
    <t>Perth Metro, Karratha</t>
  </si>
  <si>
    <t>Philippines</t>
  </si>
  <si>
    <t>Pavements (including Roads)</t>
  </si>
  <si>
    <t>Hydrology (Surface Water, Drainage, Stormwater, Urban Water Management Theory)</t>
  </si>
  <si>
    <t>Hydrogeology</t>
  </si>
  <si>
    <t>Cadds Group Pty Ltd</t>
  </si>
  <si>
    <t>Hourly rates for Karratha excludes travel costs</t>
  </si>
  <si>
    <t>DWA Consulting Pty Ltd</t>
  </si>
  <si>
    <t xml:space="preserve">Supervising Engineer </t>
  </si>
  <si>
    <t xml:space="preserve">Senior Engineer </t>
  </si>
  <si>
    <t>Engineer (Level 2)</t>
  </si>
  <si>
    <t>Engineer (Level 1)</t>
  </si>
  <si>
    <t>Graduate Engineer</t>
  </si>
  <si>
    <t>3D Revit Moddeller</t>
  </si>
  <si>
    <t>Senior Draftperson</t>
  </si>
  <si>
    <t>Draftperson</t>
  </si>
  <si>
    <t>Trainee Draftperson</t>
  </si>
  <si>
    <t>Jacobs Group (Australia) Pty Ltd</t>
  </si>
  <si>
    <t>Civil Project Engineering</t>
  </si>
  <si>
    <t>Rubiks Projects</t>
  </si>
  <si>
    <t>Steven Moran</t>
  </si>
  <si>
    <t>Ian Longville</t>
  </si>
  <si>
    <t>Danny Fleming</t>
  </si>
  <si>
    <t>Ben Marshall</t>
  </si>
  <si>
    <t>Porter Consulting Engineers</t>
  </si>
  <si>
    <t>Perth  Metro</t>
  </si>
  <si>
    <t>Senior Engineer</t>
  </si>
  <si>
    <t>Senior Project Manager/Senior Engineer</t>
  </si>
  <si>
    <t>Senior Project/Civil Engineer</t>
  </si>
  <si>
    <t>Project Engineer/Senior Designer</t>
  </si>
  <si>
    <t>Designer/Senior Technical Officer</t>
  </si>
  <si>
    <t>Melbourne, VIC</t>
  </si>
  <si>
    <t>Civil Design</t>
  </si>
  <si>
    <t xml:space="preserve">Civil Design </t>
  </si>
  <si>
    <t>Civil Design Lead</t>
  </si>
  <si>
    <t>Seth Carabeo</t>
  </si>
  <si>
    <t>Daniel Folan</t>
  </si>
  <si>
    <t>Param Sharma</t>
  </si>
  <si>
    <t>NDY (Norman Disney &amp; Young) Management</t>
  </si>
  <si>
    <t>Red Fox Advisory Pty Ltd</t>
  </si>
  <si>
    <t>Brisbane</t>
  </si>
  <si>
    <t>Project Director</t>
  </si>
  <si>
    <t>Design Manager</t>
  </si>
  <si>
    <t>Project Manager /Civil Engineer</t>
  </si>
  <si>
    <t>Drainage Engineer</t>
  </si>
  <si>
    <t>Michael Price</t>
  </si>
  <si>
    <t>Aaron Godfrey</t>
  </si>
  <si>
    <t>Stef Erdmann</t>
  </si>
  <si>
    <t>Lyn Ronchi</t>
  </si>
  <si>
    <t>Tim Dack</t>
  </si>
  <si>
    <t>Vikrant Pratap</t>
  </si>
  <si>
    <t>Constanza Navarrete</t>
  </si>
  <si>
    <t>Shawmac Pty Ltd</t>
  </si>
  <si>
    <t>Perth, Western Australia</t>
  </si>
  <si>
    <t xml:space="preserve">WML Consultants </t>
  </si>
  <si>
    <t>Bunbury</t>
  </si>
  <si>
    <t>Kalgoorlie</t>
  </si>
  <si>
    <t>Engineer / 12D Designer</t>
  </si>
  <si>
    <t>CAD Manager</t>
  </si>
  <si>
    <t>Also a Director / Shared between Perth</t>
  </si>
  <si>
    <t>Hydrological Specialist</t>
  </si>
  <si>
    <t>Land Development Manager / Director</t>
  </si>
  <si>
    <t>12D / OpenRoads / Design Engineer</t>
  </si>
  <si>
    <t xml:space="preserve">Engineer </t>
  </si>
  <si>
    <t>Drafting Manager / Senior Drafter</t>
  </si>
  <si>
    <t>Design Drafter</t>
  </si>
  <si>
    <t>Lead Design Drafter</t>
  </si>
  <si>
    <t>Engineer</t>
  </si>
  <si>
    <t>Senior Drafter</t>
  </si>
  <si>
    <t>Newcastle</t>
  </si>
  <si>
    <t>Sydney</t>
  </si>
  <si>
    <t>Hydrology Enginnering</t>
  </si>
  <si>
    <t>Specialised Design</t>
  </si>
  <si>
    <t>Design</t>
  </si>
  <si>
    <t>Chau Doan</t>
  </si>
  <si>
    <t>Josh Rhodes, Christian Joder</t>
  </si>
  <si>
    <t>Vladmir Guazon</t>
  </si>
  <si>
    <t>Nelson Smith</t>
  </si>
  <si>
    <t>ACOR Consultants Pty Ltd</t>
  </si>
  <si>
    <t>Pilbara</t>
  </si>
  <si>
    <t>Busselton</t>
  </si>
  <si>
    <t>Pavements (roads. Etc)</t>
  </si>
  <si>
    <t>Hydrology – surface water, drainage, storm water, urban water management theory</t>
  </si>
  <si>
    <t>AIE Engineering and Construction Management Pty Ltd</t>
  </si>
  <si>
    <t>Project Coordiantor</t>
  </si>
  <si>
    <t>Lead Engineering</t>
  </si>
  <si>
    <t>Architect</t>
  </si>
  <si>
    <t>Bulding Designer</t>
  </si>
  <si>
    <t>Documentation Manager</t>
  </si>
  <si>
    <t>Capital Engineering Pty Ltd</t>
  </si>
  <si>
    <t>Hydrology and Hydrogeology</t>
  </si>
  <si>
    <t>Victoria Metro</t>
  </si>
  <si>
    <t>Emerge Environmental Services Pty Ltd</t>
  </si>
  <si>
    <t>David Coremans</t>
  </si>
  <si>
    <t>Benjamin Brash</t>
  </si>
  <si>
    <t>Johanna Boonzaaier</t>
  </si>
  <si>
    <t>Fabio Hernandez</t>
  </si>
  <si>
    <t>Jarrod Diermajer</t>
  </si>
  <si>
    <t>Daniel Ladlow</t>
  </si>
  <si>
    <t>Mark Bretnall</t>
  </si>
  <si>
    <t>Alejandro Tello</t>
  </si>
  <si>
    <t>Umer Habib</t>
  </si>
  <si>
    <t>Personnel/price inclusion for future additions to consultancy team</t>
  </si>
  <si>
    <t>Environmental Engineers International Pty Ltd</t>
  </si>
  <si>
    <t>Dr Raj Kurup, All over Western Australia</t>
  </si>
  <si>
    <t xml:space="preserve">Hydrology, soil and water management, wastewater treatment, condition assessment, drainage, sewage treatment, waste management, odour control, </t>
  </si>
  <si>
    <t>Dr Biji Kurup, All over WA</t>
  </si>
  <si>
    <t>Reviews, sustainability, carbon emission reduction, wastewater treatment, water treatment</t>
  </si>
  <si>
    <t>Michelle North, All over WA</t>
  </si>
  <si>
    <t>Approvals, document preparation,  reviews</t>
  </si>
  <si>
    <t>All over perth</t>
  </si>
  <si>
    <t>Soil investigations</t>
  </si>
  <si>
    <t>Finlay Campbell, All over WA</t>
  </si>
  <si>
    <t>Site investigation, project engineering, wastewater</t>
  </si>
  <si>
    <t>Discounted price for govt. projects</t>
  </si>
  <si>
    <t>Forth Consulting Pty Ltd</t>
  </si>
  <si>
    <t>Western Australia</t>
  </si>
  <si>
    <t xml:space="preserve">Civil </t>
  </si>
  <si>
    <t xml:space="preserve">Karatha </t>
  </si>
  <si>
    <t xml:space="preserve">Bunbury </t>
  </si>
  <si>
    <t>GJP Engineering PTY LTD</t>
  </si>
  <si>
    <t>earthworks and retaining structures design, stormwater infrastructure design overground and below ground, sewer and grey water design (beyond buildings), roads and carparks and attendant structures.</t>
  </si>
  <si>
    <t>Hera Engineering Pty Ltd</t>
  </si>
  <si>
    <t>WA</t>
  </si>
  <si>
    <t>I3 Consulting Pty Ltd</t>
  </si>
  <si>
    <t xml:space="preserve">Perth Metro </t>
  </si>
  <si>
    <t xml:space="preserve">Civil Engineering </t>
  </si>
  <si>
    <t xml:space="preserve">Perth Regional </t>
  </si>
  <si>
    <t xml:space="preserve">Joseph Saba / Hamid Ashtari / Sandeep Kumar </t>
  </si>
  <si>
    <t>Saba Civil Management &amp; Consultancy</t>
  </si>
  <si>
    <t>Engineering Manager</t>
  </si>
  <si>
    <t>Senior Discipline Specialist Manager</t>
  </si>
  <si>
    <t>Principal/Lead Engineer</t>
  </si>
  <si>
    <t>Experienced Engineer</t>
  </si>
  <si>
    <t>Principal/Lead Designer</t>
  </si>
  <si>
    <t>Senior Designer</t>
  </si>
  <si>
    <t>Designer</t>
  </si>
  <si>
    <t>Graduate Designer</t>
  </si>
  <si>
    <t>Drafting Manager</t>
  </si>
  <si>
    <t>Principal/Lead Draftsperson</t>
  </si>
  <si>
    <t xml:space="preserve">Senior Draftsperson/CAD </t>
  </si>
  <si>
    <t>Draftsperson/CAD Operator</t>
  </si>
  <si>
    <t>Graduate Draftsmen</t>
  </si>
  <si>
    <t>Project Controls Manager</t>
  </si>
  <si>
    <t>Principal/Lead Project Controls Engineer</t>
  </si>
  <si>
    <t>Senior Project Controls Engineer</t>
  </si>
  <si>
    <t>Project Controls Engineer</t>
  </si>
  <si>
    <t>Project Controls Coordinator</t>
  </si>
  <si>
    <t>Lead Planner/Scheduler</t>
  </si>
  <si>
    <t>Senior Planner/Scheduler</t>
  </si>
  <si>
    <t>Planner/Scheduler</t>
  </si>
  <si>
    <t>Contracts Manager</t>
  </si>
  <si>
    <t>Senior Contracts Specialist</t>
  </si>
  <si>
    <t>Contracts Specialist</t>
  </si>
  <si>
    <t>Contracts Administrator</t>
  </si>
  <si>
    <t>Estimating Manager</t>
  </si>
  <si>
    <t>Principal/Lead Estimator</t>
  </si>
  <si>
    <t>Senior Estimator</t>
  </si>
  <si>
    <t>Estimator</t>
  </si>
  <si>
    <t>Document Control Manager</t>
  </si>
  <si>
    <t>Principal/Lead Document Controller</t>
  </si>
  <si>
    <t>Senior Document Controller</t>
  </si>
  <si>
    <t>Document Controller</t>
  </si>
  <si>
    <t>Sedgman Onyx Pty Ltd</t>
  </si>
  <si>
    <t>Project management</t>
  </si>
  <si>
    <t>Adelaide</t>
  </si>
  <si>
    <t>SMEC Australia Pty Ltd</t>
  </si>
  <si>
    <t>Civil Engineering Matrix</t>
  </si>
  <si>
    <t>Suppliers</t>
  </si>
  <si>
    <t>Electrical Engineering Price Schedule</t>
  </si>
  <si>
    <t>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t>
  </si>
  <si>
    <t>WA South West Region</t>
  </si>
  <si>
    <t>Electrical Engineering / Lighting Designer</t>
  </si>
  <si>
    <t>Business case development</t>
  </si>
  <si>
    <t>Feasibility studies</t>
  </si>
  <si>
    <t xml:space="preserve">Design development </t>
  </si>
  <si>
    <t>Value engineering</t>
  </si>
  <si>
    <t>Site Vists / Inspections</t>
  </si>
  <si>
    <t>Ad-hoc advice</t>
  </si>
  <si>
    <t>Ad-hoc report development</t>
  </si>
  <si>
    <t>Advisory reports</t>
  </si>
  <si>
    <t>Contract administration</t>
  </si>
  <si>
    <t>Geraldton</t>
  </si>
  <si>
    <t>Drafting services</t>
  </si>
  <si>
    <t>Peak Consultants</t>
  </si>
  <si>
    <t>Electrical and Comms Engineering</t>
  </si>
  <si>
    <t>Project Technical lead (Non-Associate or above)</t>
  </si>
  <si>
    <t>Senior Engineer / Senior Designer / BIM Lead</t>
  </si>
  <si>
    <t>Drafter / BIM Modeller</t>
  </si>
  <si>
    <t>Electrical Services</t>
  </si>
  <si>
    <t>Industrial Power</t>
  </si>
  <si>
    <t>Hourly rate has been discounted in standard rates column for all levels</t>
  </si>
  <si>
    <t>Lucid Consulting Engineers (WA) Pty Ltd</t>
  </si>
  <si>
    <t>Light and Power</t>
  </si>
  <si>
    <t>New South Wales</t>
  </si>
  <si>
    <t>Communication Systems</t>
  </si>
  <si>
    <t>Solar/Photovoltaic/Battery Power Storage/Renewable Energy</t>
  </si>
  <si>
    <t>Subconsultant</t>
  </si>
  <si>
    <t xml:space="preserve">Electrical Engineering </t>
  </si>
  <si>
    <t>Electrical Engineering (Level - Project Engineer not Specialist)</t>
  </si>
  <si>
    <t xml:space="preserve">Administration </t>
  </si>
  <si>
    <t>Alphazeta Group Pty Ltd</t>
  </si>
  <si>
    <t xml:space="preserve">High voltage - generation, distribution and utilisation </t>
  </si>
  <si>
    <t>Design of Low voltage distribution, light and power, security, renewable, solar, battery power storage, UPS</t>
  </si>
  <si>
    <t>Design of Low voltage distribution, lighting and power, security, renewable, solar, battery power storage, UPS</t>
  </si>
  <si>
    <t>Street lighting</t>
  </si>
  <si>
    <t>Arcadis Australia Pacific Pty Ltd</t>
  </si>
  <si>
    <t>Engineering Technology Consultants Pty Ltd</t>
  </si>
  <si>
    <t>Electrical Engineering Consulting</t>
  </si>
  <si>
    <t>HFM Asset Management Pty Ltd</t>
  </si>
  <si>
    <t>North Sydney, NSW</t>
  </si>
  <si>
    <t>Canberra, ACT</t>
  </si>
  <si>
    <t>BIM / Revit Modelling</t>
  </si>
  <si>
    <t>Dennis Grech</t>
  </si>
  <si>
    <t>Cameron Dawe</t>
  </si>
  <si>
    <t>Additional support available if required</t>
  </si>
  <si>
    <t xml:space="preserve">David Ling </t>
  </si>
  <si>
    <t xml:space="preserve">Craig Elliott </t>
  </si>
  <si>
    <t>Divya Joy</t>
  </si>
  <si>
    <t>Timothy Millson</t>
  </si>
  <si>
    <t>Callum Sharpe</t>
  </si>
  <si>
    <t>Lehr Consultants</t>
  </si>
  <si>
    <t>Electrical Design Lead</t>
  </si>
  <si>
    <t>Steven Cook</t>
  </si>
  <si>
    <t>Stephen Barrett</t>
  </si>
  <si>
    <t>Victor Hong</t>
  </si>
  <si>
    <t>Nic Lee</t>
  </si>
  <si>
    <t>Matthew Lau</t>
  </si>
  <si>
    <t>Norman Disney &amp; Young</t>
  </si>
  <si>
    <t>Daniel Wojcik</t>
  </si>
  <si>
    <t>Christy Quadros</t>
  </si>
  <si>
    <t>Aleksa Nenadovic</t>
  </si>
  <si>
    <t>Plexus Engineers Pty Ltd</t>
  </si>
  <si>
    <t>Powerlyt Group Pty Ltd</t>
  </si>
  <si>
    <t xml:space="preserve">Engineering &amp; Design, Project Management, Account Management, Reviews, Meetings, Advice
</t>
  </si>
  <si>
    <t xml:space="preserve">Engineering &amp; Design, Project Management, Reviews, Meetings, Advice
</t>
  </si>
  <si>
    <t xml:space="preserve">Design, Reviews, Calculations, Drawings
</t>
  </si>
  <si>
    <r>
      <rPr>
        <b/>
        <sz val="11"/>
        <color theme="1"/>
        <rFont val="Arial"/>
        <family val="2"/>
      </rPr>
      <t>Electrical Engineering</t>
    </r>
    <r>
      <rPr>
        <sz val="11"/>
        <color theme="1"/>
        <rFont val="Arial"/>
        <family val="2"/>
      </rPr>
      <t xml:space="preserve"> - All (Light &amp; Power, Energy Audits, Communication Systems, Alarm Systems,Solar/Photovoltaic/Battery Power Storage/Renewable Energy)</t>
    </r>
  </si>
  <si>
    <t>Melbourne Metro</t>
  </si>
  <si>
    <r>
      <rPr>
        <b/>
        <sz val="11"/>
        <color theme="1"/>
        <rFont val="Arial"/>
        <family val="2"/>
      </rPr>
      <t>Electrical Engineering -</t>
    </r>
    <r>
      <rPr>
        <sz val="11"/>
        <color theme="1"/>
        <rFont val="Arial"/>
        <family val="2"/>
      </rPr>
      <t xml:space="preserve">  Energy Audits, Communication Systems, Solar/Photovoltaic/Battery Power Storage/Renewable Energy)</t>
    </r>
  </si>
  <si>
    <r>
      <rPr>
        <b/>
        <sz val="11"/>
        <color theme="1"/>
        <rFont val="Arial"/>
        <family val="2"/>
      </rPr>
      <t>Electrical Engineering -</t>
    </r>
    <r>
      <rPr>
        <sz val="11"/>
        <color theme="1"/>
        <rFont val="Arial"/>
        <family val="2"/>
      </rPr>
      <t xml:space="preserve"> All (Light &amp; Power, Energy Audits, Communication Systems, Alarm Systems,Solar/Photovoltaic/Battery Power Storage/Renewable Energy)</t>
    </r>
  </si>
  <si>
    <t>Summation Pty Ltd</t>
  </si>
  <si>
    <t>Perth metro, south west, north west</t>
  </si>
  <si>
    <t>Mandurah metro, south west, north west</t>
  </si>
  <si>
    <t>Electrical Design Drafting, REVIT modeller</t>
  </si>
  <si>
    <t>Philipines</t>
  </si>
  <si>
    <t>Our office filing system is cloud based, allowing work to be undertaken remotely where required.</t>
  </si>
  <si>
    <t>CWC Consultants Pty Ltd</t>
  </si>
  <si>
    <t>CADDS Group Pty Ltd</t>
  </si>
  <si>
    <t>Light and Power (excluding Lighting Design)</t>
  </si>
  <si>
    <t>Lighting Design</t>
  </si>
  <si>
    <t>Energy Audits</t>
  </si>
  <si>
    <t>Communications Systems</t>
  </si>
  <si>
    <t>Alarm Systems (excluding Security Systems)</t>
  </si>
  <si>
    <t>Security Systems</t>
  </si>
  <si>
    <t>Drafting, documentation only (no design, calcs, field work)</t>
  </si>
  <si>
    <t>All work (including design, calcs, field work)</t>
  </si>
  <si>
    <t xml:space="preserve">All work (including design, calcs, field work)               Hourly rates for Karratha excludes travel costs   </t>
  </si>
  <si>
    <t>Electrical Services Consulting (ESC)</t>
  </si>
  <si>
    <t>Electrical</t>
  </si>
  <si>
    <t>BIM</t>
  </si>
  <si>
    <t>Engineer/Technician</t>
  </si>
  <si>
    <t>EMF Griffiths WA Pty Ltd</t>
  </si>
  <si>
    <t>All facets of the electrical engineering sub category including:
- lighting and power systems
- security surveillance systems
- renewable energy systems (solar, PV, batteries etc)
 - communications systems</t>
  </si>
  <si>
    <t>Focus Consulting WA Pty Ltd</t>
  </si>
  <si>
    <t>Perth Metro &amp; Regional WA</t>
  </si>
  <si>
    <t>Electrical Engineering / Revit</t>
  </si>
  <si>
    <t>Electrical Engineering / AutoCAD</t>
  </si>
  <si>
    <t>Eletrical Engineering / Finance / Admin.</t>
  </si>
  <si>
    <t>Harris Kmon Solutions Pty Ltd</t>
  </si>
  <si>
    <t>NT</t>
  </si>
  <si>
    <t>Queensland</t>
  </si>
  <si>
    <t>Design &amp; drafting</t>
  </si>
  <si>
    <t>Victoria</t>
  </si>
  <si>
    <t>Team Co-ordinator</t>
  </si>
  <si>
    <t>Project Management</t>
  </si>
  <si>
    <t>Tetra Tech Proteus</t>
  </si>
  <si>
    <t>Electrical &amp; Instrumentation Engineering</t>
  </si>
  <si>
    <t>Electrical/Instrumentation Design</t>
  </si>
  <si>
    <t>P7</t>
  </si>
  <si>
    <t>P4</t>
  </si>
  <si>
    <t>D7</t>
  </si>
  <si>
    <t>P3</t>
  </si>
  <si>
    <t>Perth metro</t>
  </si>
  <si>
    <t>light and power, security surveillance systems, and renewable energy systems, including solar / photovoltaic / battery power storage</t>
  </si>
  <si>
    <t>light and power</t>
  </si>
  <si>
    <t>Senior BIM Technician</t>
  </si>
  <si>
    <t>Project BIM Technician</t>
  </si>
  <si>
    <t>BIM Technician</t>
  </si>
  <si>
    <t>Darren Goodwin</t>
  </si>
  <si>
    <t>Moxit Patel</t>
  </si>
  <si>
    <t>David De Vicente Cupa</t>
  </si>
  <si>
    <t>ATA Engineering Pty Ltd</t>
  </si>
  <si>
    <t>Lighting 
Power
Communications
Audio Visual</t>
  </si>
  <si>
    <t>Lighting
Power
Communications</t>
  </si>
  <si>
    <t>Project designer</t>
  </si>
  <si>
    <t>MKA Electrical Design Consultants</t>
  </si>
  <si>
    <t>Q10 Consultants Pty Ltd</t>
  </si>
  <si>
    <t>TP Engineering Associates</t>
  </si>
  <si>
    <t>Lead, PM</t>
  </si>
  <si>
    <t>Electrical design, Lead, PM</t>
  </si>
  <si>
    <t>Electrical design</t>
  </si>
  <si>
    <t>Modelling &amp; drafting</t>
  </si>
  <si>
    <t>Project Manager</t>
  </si>
  <si>
    <t>Lead Engineer</t>
  </si>
  <si>
    <t>Lead Designer</t>
  </si>
  <si>
    <t>Electrical Engineering Matrix</t>
  </si>
  <si>
    <t>Fire Engineering Price Schedule</t>
  </si>
  <si>
    <t>Arup Australia</t>
  </si>
  <si>
    <t>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t>
  </si>
  <si>
    <t>Fire Engineering / Fire Protection</t>
  </si>
  <si>
    <t>Fire Protection</t>
  </si>
  <si>
    <t xml:space="preserve">Fire Engineering </t>
  </si>
  <si>
    <t>Adrian Tung</t>
  </si>
  <si>
    <t>Alex Tamras</t>
  </si>
  <si>
    <t xml:space="preserve">Lehr Consultants </t>
  </si>
  <si>
    <t>Fire Safety Engineering</t>
  </si>
  <si>
    <t>Fire Services</t>
  </si>
  <si>
    <t>Fire Engineering Design Lead</t>
  </si>
  <si>
    <t>Fire Protection (Wet/Dry) Design Lead</t>
  </si>
  <si>
    <t>Tony Minhinnick</t>
  </si>
  <si>
    <t>Maisam Mirbagheri</t>
  </si>
  <si>
    <t>Samuel Yii</t>
  </si>
  <si>
    <t>Jeremy Donohoe</t>
  </si>
  <si>
    <t>Tze Tan</t>
  </si>
  <si>
    <t>Fire Engineering and Fire Protection</t>
  </si>
  <si>
    <t>Design of Dry and wet fire protection systems including detection, sprinkler, fire hydrant, hose reels, gas suppression systems in buildings and precincts</t>
  </si>
  <si>
    <t>Design of fire hydrant and hose reel systems in buildings and precincts</t>
  </si>
  <si>
    <t>Fire Safety Engineering (Performance Solutions)</t>
  </si>
  <si>
    <t>Kristy Jones</t>
  </si>
  <si>
    <t>Emma Heyes</t>
  </si>
  <si>
    <t>Rob Fleury</t>
  </si>
  <si>
    <t>Yan Tsang</t>
  </si>
  <si>
    <t>Christie Cook</t>
  </si>
  <si>
    <t>Flint Engineering Pty Ltd</t>
  </si>
  <si>
    <t>Regional</t>
  </si>
  <si>
    <t>Certatude (WA) Pty Ltd</t>
  </si>
  <si>
    <t>Fire Engineering (Level - Project Engineer not Specialist)</t>
  </si>
  <si>
    <t>Fire Protection Services</t>
  </si>
  <si>
    <t>Ralf Boepple</t>
  </si>
  <si>
    <t>Troy Markovic</t>
  </si>
  <si>
    <t>Senior BIM Design</t>
  </si>
  <si>
    <t>Reece Liddy</t>
  </si>
  <si>
    <t xml:space="preserve"> Adam Chitty</t>
  </si>
  <si>
    <t>Acor Consultants Pty Ltd</t>
  </si>
  <si>
    <t>Fire Services Designs</t>
  </si>
  <si>
    <t>Fire Engineering/Performance Solutions</t>
  </si>
  <si>
    <t>Fire Audits</t>
  </si>
  <si>
    <t>Fire Modelling</t>
  </si>
  <si>
    <t>Computer Fluid Dynamics</t>
  </si>
  <si>
    <t>Certifications</t>
  </si>
  <si>
    <t xml:space="preserve">Regional </t>
  </si>
  <si>
    <t>Excludes airfares and accommodation if required</t>
  </si>
  <si>
    <t>Saraceni Fire Engineering Group (Avanti)</t>
  </si>
  <si>
    <t>Oma Design Services Pty Ltd - trading as Hydraulics Design Australia</t>
  </si>
  <si>
    <t>Strategic Fire Consulting</t>
  </si>
  <si>
    <t>Fire Engineering Matrix</t>
  </si>
  <si>
    <t>Hydraulic Engineering Price Schedule</t>
  </si>
  <si>
    <t xml:space="preserve">For provision of engineering services in relation to the flow and conveyance of fluids. For specialist services such as, but not limited to, wastewater systems, water systems, gas, and compressed air.  </t>
  </si>
  <si>
    <t>Wastewater systems, water systems, gas &amp; compressed air</t>
  </si>
  <si>
    <t>Brisbane / Sydney / Victoria</t>
  </si>
  <si>
    <t>Brisbane / Sydney</t>
  </si>
  <si>
    <t>Cameron Lucy</t>
  </si>
  <si>
    <t xml:space="preserve"> Sherman Wong &amp; Joshua Lau</t>
  </si>
  <si>
    <t xml:space="preserve">Design of Hydraulics services including hot and cold water, sewer, trade waste and gas </t>
  </si>
  <si>
    <t>Hydraulics</t>
  </si>
  <si>
    <t>Hydraulic Services</t>
  </si>
  <si>
    <t>Matthew Mercado</t>
  </si>
  <si>
    <t>Michael Jarrad</t>
  </si>
  <si>
    <t>Hydraulic</t>
  </si>
  <si>
    <t>Joseph Anthony Tilli</t>
  </si>
  <si>
    <t>Quentin Oma</t>
  </si>
  <si>
    <t>Matt Martin</t>
  </si>
  <si>
    <t>Salvatore Pullella</t>
  </si>
  <si>
    <t>Paul Crockett</t>
  </si>
  <si>
    <t>Chris Allia</t>
  </si>
  <si>
    <t>Hydraulics Design</t>
  </si>
  <si>
    <t xml:space="preserve">Hydraulics Design </t>
  </si>
  <si>
    <t>Hydraulics Design Lead</t>
  </si>
  <si>
    <t>Daniela Foti</t>
  </si>
  <si>
    <t>Jasmine Huynh</t>
  </si>
  <si>
    <t>Brent Marsh</t>
  </si>
  <si>
    <t>Ben Moulton</t>
  </si>
  <si>
    <t>Adeel Silat</t>
  </si>
  <si>
    <t>Construction Hydraulic Design Pty Ltd</t>
  </si>
  <si>
    <t>This is a maximum hourly rate, accurate at the time of submission. Construction Hydraulic Design Pty Ltd has a total of 2 personnel, both Directors and typically provide a Lump Sum Fee for services.</t>
  </si>
  <si>
    <t>Full Hydraulic Services</t>
  </si>
  <si>
    <t>Brynn Jarrett</t>
  </si>
  <si>
    <t>Mitchell McLennan</t>
  </si>
  <si>
    <t>Hugh Williamson</t>
  </si>
  <si>
    <t>Robert Lee</t>
  </si>
  <si>
    <t>Adrian Collinge</t>
  </si>
  <si>
    <t>Simon Delmastro</t>
  </si>
  <si>
    <t>Thomas Cran</t>
  </si>
  <si>
    <t>Anna Wei</t>
  </si>
  <si>
    <t>Safeer Hussain</t>
  </si>
  <si>
    <t>Gordon de Totth</t>
  </si>
  <si>
    <t>Hydraulic Engineering Matrix</t>
  </si>
  <si>
    <t>Mechanical Engineering Price Schedule</t>
  </si>
  <si>
    <t xml:space="preserve">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t>
  </si>
  <si>
    <t xml:space="preserve">Stevens McGann Willcock &amp; Copping Pty Ltd </t>
  </si>
  <si>
    <t xml:space="preserve">HVAC Design Engineer </t>
  </si>
  <si>
    <t xml:space="preserve">HVAC Design CAD/ REVIT </t>
  </si>
  <si>
    <t>Steens Gray &amp; Kelly Pty Ltd</t>
  </si>
  <si>
    <t xml:space="preserve">Mechanical Engineering </t>
  </si>
  <si>
    <t>Project Leader (Director or Senior Engineer)</t>
  </si>
  <si>
    <t>Drafting Leader</t>
  </si>
  <si>
    <t>Alphazeta Group pty ltd</t>
  </si>
  <si>
    <t>Mechanical Engineering (Level - Project Engineer not Specialist)</t>
  </si>
  <si>
    <t>Devlin Engineering &amp; Management (DEM)</t>
  </si>
  <si>
    <t>Mechanical and Independent Commissioning Agent (ICA)</t>
  </si>
  <si>
    <t>Specialist = Engineer</t>
  </si>
  <si>
    <t>Mechanical BIM support</t>
  </si>
  <si>
    <t xml:space="preserve">David Caleo </t>
  </si>
  <si>
    <t xml:space="preserve">Andrew Ostrowski </t>
  </si>
  <si>
    <t xml:space="preserve">Dev Selvarajah </t>
  </si>
  <si>
    <t>Richard Vincent</t>
  </si>
  <si>
    <t>Chris Kornek</t>
  </si>
  <si>
    <t>Mark Brayshaw</t>
  </si>
  <si>
    <t xml:space="preserve">Rob Horn </t>
  </si>
  <si>
    <t>Mario Sportelli</t>
  </si>
  <si>
    <t>Nan Ye</t>
  </si>
  <si>
    <t>Mavineet Kumar</t>
  </si>
  <si>
    <t>Willjohn Umali</t>
  </si>
  <si>
    <t>Daniel Lombardo</t>
  </si>
  <si>
    <t>Ambalika Nandha</t>
  </si>
  <si>
    <t xml:space="preserve">Craig Martins </t>
  </si>
  <si>
    <t>Tony Zhong</t>
  </si>
  <si>
    <t>AAron Metcalfe</t>
  </si>
  <si>
    <t xml:space="preserve">Mechanical Design </t>
  </si>
  <si>
    <t>Mechanical Design Lead</t>
  </si>
  <si>
    <t>Daniel Collopy</t>
  </si>
  <si>
    <t>Sean Lim</t>
  </si>
  <si>
    <t>Des Burns</t>
  </si>
  <si>
    <t>Carl Davies</t>
  </si>
  <si>
    <t>Geoff Osborne</t>
  </si>
  <si>
    <t>ACT, VIC, NSW</t>
  </si>
  <si>
    <t>heating, air conditioning, ventilation, dust collection systems, pumps and pipework, medical gasses and plumbing and passive climate design</t>
  </si>
  <si>
    <t>ACT, VIC, NSW, Perth Metro</t>
  </si>
  <si>
    <t>Amer Najjar</t>
  </si>
  <si>
    <t>Shruti Babaria</t>
  </si>
  <si>
    <t>David Wilkinson, Gavin Donnelly</t>
  </si>
  <si>
    <t>ACOR Consultants</t>
  </si>
  <si>
    <t>DB Mechanical Consulting (Magic Sky)</t>
  </si>
  <si>
    <t xml:space="preserve">Perth metro </t>
  </si>
  <si>
    <t xml:space="preserve">Mechanical </t>
  </si>
  <si>
    <t>Regional WA</t>
  </si>
  <si>
    <t>Nick Randell</t>
  </si>
  <si>
    <t>Sam Davis</t>
  </si>
  <si>
    <t>Ewan Simpson</t>
  </si>
  <si>
    <t>Ryan Higgins</t>
  </si>
  <si>
    <t>Design of mechanical/HVAC services in buildings including heating, air conditioning, ventilation, exhaust, medical gases</t>
  </si>
  <si>
    <t>Design management &amp; co-ordination</t>
  </si>
  <si>
    <t>Design &amp; mentorship</t>
  </si>
  <si>
    <t>Design &amp; co-ordination</t>
  </si>
  <si>
    <t>Team Leader</t>
  </si>
  <si>
    <t>Mechanical Engineering Matrix</t>
  </si>
  <si>
    <t xml:space="preserve">For the provision of services in relation to building structures, retaining structures and façade engineering.  For specialist requirements, including but not limited to, glass cladding, aluminium cladding and roof safety assessments.   </t>
  </si>
  <si>
    <t>Structural Engineering</t>
  </si>
  <si>
    <t>Structural Director</t>
  </si>
  <si>
    <t>Senior Associate Structural Engineer</t>
  </si>
  <si>
    <t>Associate / Senior Structural Engineer</t>
  </si>
  <si>
    <t>Senior Revit Drafter</t>
  </si>
  <si>
    <t>Structural Engineer</t>
  </si>
  <si>
    <t>Structural Drafter</t>
  </si>
  <si>
    <t>Graduate Structural Engineer</t>
  </si>
  <si>
    <t>VIC Metro</t>
  </si>
  <si>
    <t>Façade Director</t>
  </si>
  <si>
    <t>Senior Associate Façade Engineer</t>
  </si>
  <si>
    <t>Façade Lead Consultant</t>
  </si>
  <si>
    <t>Senior Facades Designer</t>
  </si>
  <si>
    <t>Senior Façade Drafter</t>
  </si>
  <si>
    <t>NSW Metro</t>
  </si>
  <si>
    <t>Façade Engineer</t>
  </si>
  <si>
    <t>Facades Designer</t>
  </si>
  <si>
    <t>Graduate Facades Designer</t>
  </si>
  <si>
    <t>Senior Revit Modeller / Drafter. Min 15 years experience</t>
  </si>
  <si>
    <t>Senior Drafter. Min 10 years experience.</t>
  </si>
  <si>
    <t>Façade Lead / Consultant. Min 15 years experience.</t>
  </si>
  <si>
    <t>Senior Designer. Min 10 years experience.</t>
  </si>
  <si>
    <t>Façade Designer. Min 3 years of experience</t>
  </si>
  <si>
    <t xml:space="preserve">design of all conventional structural services/systems including load-bearing brickwork, timber and steel framed buildings, in-situ and pre-cast concrete, footing designs (but not necessarily specialist piling), retaining structures and their water-proofing and façade engineering </t>
  </si>
  <si>
    <t>Phil Nguyen</t>
  </si>
  <si>
    <t>Mark Hennessy</t>
  </si>
  <si>
    <t>Silvio Vitelleschi</t>
  </si>
  <si>
    <t>Rod Davis</t>
  </si>
  <si>
    <t>Luke Harding</t>
  </si>
  <si>
    <t>Jeremy Chia</t>
  </si>
  <si>
    <t>Project Lead, Lead Structural Design</t>
  </si>
  <si>
    <t>Structural Design, Documentation, QA/QC</t>
  </si>
  <si>
    <t>Structural Design, Documentation, Investigations,  QA/QC</t>
  </si>
  <si>
    <t>Chief Draftsperson, Documentation Management</t>
  </si>
  <si>
    <t>Structural Draftsperson</t>
  </si>
  <si>
    <t>Ajwad Shakeel, Senior Engineer</t>
  </si>
  <si>
    <t>Aarin Ryan, Experienced Engineer</t>
  </si>
  <si>
    <t>Robert Lilly, Engineer</t>
  </si>
  <si>
    <t>Jacob Sabu, Graduate Engineer</t>
  </si>
  <si>
    <t>Keith Purnell, Chief Draftsperson</t>
  </si>
  <si>
    <t>Ahmad Al-Jagbier, Senior Draftsperson</t>
  </si>
  <si>
    <t>Structural Drafting</t>
  </si>
  <si>
    <t>building structures, retaining structures and façade engineering</t>
  </si>
  <si>
    <t>Sydney / Victoria</t>
  </si>
  <si>
    <t>Nick Kokolis</t>
  </si>
  <si>
    <t>Michael Gretton</t>
  </si>
  <si>
    <t>Sami Alebraheme,  Anil Hanumanula</t>
  </si>
  <si>
    <t xml:space="preserve">Drafting </t>
  </si>
  <si>
    <t>Structural engineering</t>
  </si>
  <si>
    <t>Structural Modelling</t>
  </si>
  <si>
    <t>Structural site supervisor</t>
  </si>
  <si>
    <t>Structural Engineering Services</t>
  </si>
  <si>
    <t>Emma Price - Junior Structural Drafter</t>
  </si>
  <si>
    <t>Shane Larmont - Structural Engineer Level 1</t>
  </si>
  <si>
    <t>Florencia Bignell - Structural Engineer Level 2</t>
  </si>
  <si>
    <t>Ben Anderson - Structural Engineer Level 2</t>
  </si>
  <si>
    <t>Krystal McKenzie - Structural Designer</t>
  </si>
  <si>
    <t>Anisha Vytla - Senior Structural Engineer Level 1</t>
  </si>
  <si>
    <t>Hasala Swales - Senior Structural Engineer Level 1</t>
  </si>
  <si>
    <t>Stuart Carey - Principal Structural Designer</t>
  </si>
  <si>
    <t>Linden Versluis - Principal Structural Designer</t>
  </si>
  <si>
    <t>Richard Phillipsz - Principal Structural Designer</t>
  </si>
  <si>
    <t>Damien Catherine - Principal Structural Designer</t>
  </si>
  <si>
    <t>Elliot Panizza - Senior Structural Engineer Level 2</t>
  </si>
  <si>
    <t>John Clancy - Principal Civil &amp; Structural Engineer</t>
  </si>
  <si>
    <t>Chris Samson - Principal Structural Engineer</t>
  </si>
  <si>
    <t>Robert Melis - Senior Principal Structural Engineer</t>
  </si>
  <si>
    <t xml:space="preserve">ADG Engineers (Aust) Pty Ltd </t>
  </si>
  <si>
    <t>PERTH METRO</t>
  </si>
  <si>
    <t>STRUCTURAL ENGINEERING</t>
  </si>
  <si>
    <t>STRUCTURAL DRAFTING</t>
  </si>
  <si>
    <t>BRISBANE</t>
  </si>
  <si>
    <t>DARWIN</t>
  </si>
  <si>
    <t>Brian Loughlin</t>
  </si>
  <si>
    <t>Corry Bennett</t>
  </si>
  <si>
    <t>Ray Sisson</t>
  </si>
  <si>
    <t>Eleanor Robson</t>
  </si>
  <si>
    <t>Paudie O'Sullivan</t>
  </si>
  <si>
    <t>Damon Kambouris</t>
  </si>
  <si>
    <t>Darryl Feodoroff</t>
  </si>
  <si>
    <t>Elliott Avishai</t>
  </si>
  <si>
    <t>Sabrina Kikuchi</t>
  </si>
  <si>
    <t>Wikum Gunawardana</t>
  </si>
  <si>
    <t>Building Structures</t>
  </si>
  <si>
    <t>Retaining Structures</t>
  </si>
  <si>
    <t>Façade Engineering, including glass cladding and aluminum cladding</t>
  </si>
  <si>
    <t>Full service structural engineering services; conceptual design, design development, remedial/repair inspections, structural condition reports, site soil classification, detailed design etc</t>
  </si>
  <si>
    <t>Upon request only</t>
  </si>
  <si>
    <t>AM Structural Engineering Services Pty Ltd</t>
  </si>
  <si>
    <t>Inhabit</t>
  </si>
  <si>
    <t>Façade Engineering Consulting</t>
  </si>
  <si>
    <t>Rehbein Consulting Pty Ltd t/a L+R</t>
  </si>
  <si>
    <t>MEnD Consulting Pty Ltd</t>
  </si>
  <si>
    <t>Structural - Buildings/Facades</t>
  </si>
  <si>
    <t>Structural Design</t>
  </si>
  <si>
    <t>Adelaide, SA</t>
  </si>
  <si>
    <t xml:space="preserve">Structural Design </t>
  </si>
  <si>
    <t>Structural Design Lead</t>
  </si>
  <si>
    <t>Luke Turner</t>
  </si>
  <si>
    <t>James Hallahan</t>
  </si>
  <si>
    <t>Matthew Christopolous</t>
  </si>
  <si>
    <t>Johann Human</t>
  </si>
  <si>
    <t>Nathan Dickson</t>
  </si>
  <si>
    <t>Vertical Transportation Price Schedule</t>
  </si>
  <si>
    <t>Brisbane Metro</t>
  </si>
  <si>
    <t>AECOM Associate Director level - Wayne Blair</t>
  </si>
  <si>
    <t xml:space="preserve">Vertical Tranportation </t>
  </si>
  <si>
    <t>Vertical Tranportation (Level - Project Engineer not Specialist)</t>
  </si>
  <si>
    <t>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t>
  </si>
  <si>
    <t>Sydney Metro</t>
  </si>
  <si>
    <t>Vertical Transport Engineering</t>
  </si>
  <si>
    <t>Michael Ritchie</t>
  </si>
  <si>
    <t>Simon Siu</t>
  </si>
  <si>
    <t>Vertical Transportation Design Lead</t>
  </si>
  <si>
    <t>Brendan Byrne</t>
  </si>
  <si>
    <t>Fernando Echeverria</t>
  </si>
  <si>
    <t>John Carroll</t>
  </si>
  <si>
    <t>Ian Hanna</t>
  </si>
  <si>
    <t>Colin Wilson</t>
  </si>
  <si>
    <t>Building Design Price Schedule</t>
  </si>
  <si>
    <t>AECOM Australia Pty Ltd</t>
  </si>
  <si>
    <t>Building Design (All Appendix 9)</t>
  </si>
  <si>
    <t>Building Design – minor building works</t>
  </si>
  <si>
    <t>Drafting/Technician Services</t>
  </si>
  <si>
    <t>New Zealand</t>
  </si>
  <si>
    <t>Building Design - Minor Building Works</t>
  </si>
  <si>
    <t xml:space="preserve">Manila, Philippines </t>
  </si>
  <si>
    <t>Scribe Design Group</t>
  </si>
  <si>
    <t>Perth (Metro)</t>
  </si>
  <si>
    <t>Design and Drafting</t>
  </si>
  <si>
    <t xml:space="preserve">Each director has 25+ years </t>
  </si>
  <si>
    <t>Staff with 15+ years experience</t>
  </si>
  <si>
    <t>Building Design services</t>
  </si>
  <si>
    <t>Matthew Wilton - Principal Project Manager</t>
  </si>
  <si>
    <t>Ailtire Architects</t>
  </si>
  <si>
    <t xml:space="preserve">Perth </t>
  </si>
  <si>
    <t>Architecture</t>
  </si>
  <si>
    <t>Bath</t>
  </si>
  <si>
    <t>Guymer Bailey Architects Pty Ltd</t>
  </si>
  <si>
    <t>Perth Metro WA</t>
  </si>
  <si>
    <t>Senior Architect (Architectural Design)</t>
  </si>
  <si>
    <t>Melbourne VIC / Brisbane QLD</t>
  </si>
  <si>
    <t>Practice Director (Architectural Design)</t>
  </si>
  <si>
    <t>Melbourne VIC</t>
  </si>
  <si>
    <t>Principal of Design (Architectural Design)</t>
  </si>
  <si>
    <t>Brisbane QLD</t>
  </si>
  <si>
    <t>Associate Director (Architectural Design)</t>
  </si>
  <si>
    <t>Senior Associate (Architectural Design)</t>
  </si>
  <si>
    <t>Studio Manager (Architectural Design)</t>
  </si>
  <si>
    <t>Associate (Architectural Design)</t>
  </si>
  <si>
    <t>Practice Marketing Lead (Architectural Design/Architectural Interiors/Landscape Design)</t>
  </si>
  <si>
    <t>Practice Graphics Lead (Architectural Design/Architectural Interiors/Landscape Design)</t>
  </si>
  <si>
    <t>Sutdio Bid Coordinator (Architectural Design/Architectural Interiors)</t>
  </si>
  <si>
    <t>Financial Accountant</t>
  </si>
  <si>
    <t>BIM Manager (Architectural Design/Architectural Interiors)</t>
  </si>
  <si>
    <t>Administration Assistant</t>
  </si>
  <si>
    <t>Senior Interior Designer</t>
  </si>
  <si>
    <t>Senior Architectural Technician (Architectural Design/Architectural Interiors Documentation)</t>
  </si>
  <si>
    <t>Architectural Technician (Architectural Design/Architectural Interiors Documentation)</t>
  </si>
  <si>
    <t>Administration Support</t>
  </si>
  <si>
    <t>Studio Support</t>
  </si>
  <si>
    <t>Financial Chartered Accountant</t>
  </si>
  <si>
    <t>Interior Designer</t>
  </si>
  <si>
    <t>Graduate of Architecture (Architectural Design)</t>
  </si>
  <si>
    <t>Registered Architect (Architectural Design)</t>
  </si>
  <si>
    <t>Patrick Giles - Senior Architect | Education Lead</t>
  </si>
  <si>
    <t>Kavan Applegate (Melbourne)
Phil Jackson (Brisbane)</t>
  </si>
  <si>
    <t>Mel Malik</t>
  </si>
  <si>
    <t>Craig Blewitt</t>
  </si>
  <si>
    <t>David Ash (Melbourne)
Robert Wallis (Melbourne)
Dania Mira (Brisbane)
Paul Hayes (Malebourne)
Scott Schindel (Brisbane)</t>
  </si>
  <si>
    <t>Carlie Rice</t>
  </si>
  <si>
    <t>Alexandra Kennedy (Melbourne)
Joel Lee (Melbourne)
Patrick Smardon (Melbourne)
Emma Serraglio (Melbourne)
Daniel Russell (Brisbane)
Mike Carter (Associate)</t>
  </si>
  <si>
    <t xml:space="preserve">Amanda Jesnoewski </t>
  </si>
  <si>
    <t>Scott Philips</t>
  </si>
  <si>
    <t>Kelly Franks</t>
  </si>
  <si>
    <t>Graham Davidson</t>
  </si>
  <si>
    <t>Wayne Clarkson (Melbourne)
Ingy Gamal (Brisbane)</t>
  </si>
  <si>
    <t>Holly Viola
Naomi Douglas</t>
  </si>
  <si>
    <t>Yoshino Seki (Brisbane)
Melissa Petkovski (Melbourne)
Severina Galvin (Brisbane)
Sweta Solanki (Brisbane)</t>
  </si>
  <si>
    <t>Charmaine 'Ilaiu Talei (Brisbane)
Kuan Ong (Brisbane)
Severina Galvin (Brisbane)
Vaughan Keyburn (Melbourne)</t>
  </si>
  <si>
    <t>John Coster (Melbourne)
David Reasbeck (Brisbane)
Ben Walton (Melbourne)</t>
  </si>
  <si>
    <t>Gregory Watt (Melbourne)
Chris McCabe (Brisbane)
David Carlile (Melbourne)
Diana Varon (Brisbane)</t>
  </si>
  <si>
    <t>Jo Swift</t>
  </si>
  <si>
    <t>Keran Swaminathan</t>
  </si>
  <si>
    <t>Stacey Rich
Colie Leung</t>
  </si>
  <si>
    <t>Alicia Todd (Brisbane)
Gabriel Quezada (Brisbane)
Shiva Kumar (Brisbane)
Karl Ho (Brisbane)
Landy Chua (Melbourne)
Mark McKinlay (Melbourne)
Niki Bahrman French (Melbourne)
Joelle Samaan (Melbourne)</t>
  </si>
  <si>
    <t>Carl Chan (Melbourne)
Jonathon Charan (Melbourne)
Naomi Denes (Brisbane)</t>
  </si>
  <si>
    <t>WBD Pty Ltd</t>
  </si>
  <si>
    <t xml:space="preserve">Drafting / Revit Modelling </t>
  </si>
  <si>
    <t>Our business model is based on a single hourly rate, where all services are provided at a single averaged hourly rate.</t>
  </si>
  <si>
    <t xml:space="preserve">Esperance </t>
  </si>
  <si>
    <t>Darwin</t>
  </si>
  <si>
    <t>Building Designer</t>
  </si>
  <si>
    <t>Building Modelling</t>
  </si>
  <si>
    <t>Building Drafter</t>
  </si>
  <si>
    <t>Destravis Australia Pty Ltd</t>
  </si>
  <si>
    <t>Building Design / Project Director</t>
  </si>
  <si>
    <t>Building Design / Project Leader</t>
  </si>
  <si>
    <t>Building Design / Project Architect</t>
  </si>
  <si>
    <t>Architect / BIM / CAD drafting</t>
  </si>
  <si>
    <t>Graham Hunt Architect</t>
  </si>
  <si>
    <t>Perth &amp; Regional WA</t>
  </si>
  <si>
    <t>Business Case Development</t>
  </si>
  <si>
    <t>Feasibility Studies</t>
  </si>
  <si>
    <t>Project Definition Plans</t>
  </si>
  <si>
    <t>Brief Preparation</t>
  </si>
  <si>
    <t>Design Development</t>
  </si>
  <si>
    <t>L E Roberts Pty Ltd</t>
  </si>
  <si>
    <t>Pilbara/Kimberlies</t>
  </si>
  <si>
    <t>Architectus Australia Pty Ltd</t>
  </si>
  <si>
    <t>Architecture/Building Design</t>
  </si>
  <si>
    <t>Architectus Project Role Type - Principal</t>
  </si>
  <si>
    <t>Architectus Project Role Type - Associate Principal</t>
  </si>
  <si>
    <t>Architectus Project Role Type - Senior Associate</t>
  </si>
  <si>
    <t>Architectus Project Role Type - Associate</t>
  </si>
  <si>
    <t>Architectus Project Role Type - Senior Designer / Architect</t>
  </si>
  <si>
    <t>DesignerArchitectus Project Role Type -  / Architect</t>
  </si>
  <si>
    <t>Architectus Project Role Type - Administration</t>
  </si>
  <si>
    <t>Architectus Project Role Type - Graduate</t>
  </si>
  <si>
    <t>Architectus Project Role Type - Student</t>
  </si>
  <si>
    <t>DWA Architects Pty Ltd</t>
  </si>
  <si>
    <t>Element Advisory Pty Ltd</t>
  </si>
  <si>
    <t>Pre-design, design and documentation, tendering, construction, development approvals</t>
  </si>
  <si>
    <t>Pre-design, design and documentation, development approvals</t>
  </si>
  <si>
    <t>WA Registered Architect</t>
  </si>
  <si>
    <t>Lead Structural Designer</t>
  </si>
  <si>
    <t>Vertical Transportation Matrix</t>
  </si>
  <si>
    <t>Building Design Matrix</t>
  </si>
  <si>
    <t>Environmentally Sustainable Design Price Schedule</t>
  </si>
  <si>
    <t>Environmentally Sustainable Design Matrix</t>
  </si>
  <si>
    <t>For the provision of advice related to building sustainability ratings, Greenstar, NABERS, and compliance and carbon minimisation strategies.</t>
  </si>
  <si>
    <t>Environmental Sustainable Design</t>
  </si>
  <si>
    <t>Melbourne, Victoria</t>
  </si>
  <si>
    <t>Manila. Philippines</t>
  </si>
  <si>
    <t>ESD, Green Star, NCC Section J assesment</t>
  </si>
  <si>
    <t>Sustainability, ESD, Green Star Accredited Professional, Decarbonisation</t>
  </si>
  <si>
    <t>Sustainability, ESD, Green Star Accredited Professional, Decarbonisation, Climate Resilience</t>
  </si>
  <si>
    <t>Margaret River - WA</t>
  </si>
  <si>
    <r>
      <t>Sustainability</t>
    </r>
    <r>
      <rPr>
        <sz val="11"/>
        <rFont val="Arial"/>
        <family val="2"/>
      </rPr>
      <t>, ESD, Green Star, Decarbonisation, Energy Modelling</t>
    </r>
    <r>
      <rPr>
        <sz val="11"/>
        <color theme="1"/>
        <rFont val="Arial"/>
        <family val="2"/>
      </rPr>
      <t>, NCC Section J, LCA</t>
    </r>
  </si>
  <si>
    <t>Sustainability Consulting</t>
  </si>
  <si>
    <t>Caroline Minton</t>
  </si>
  <si>
    <t>Laura Telders-Lameris</t>
  </si>
  <si>
    <t>Lachlan Hill</t>
  </si>
  <si>
    <t>All facets of the ESD sub category including:
- Green Star 
- NABERs
- NCC Section J Compliance
- Carbon minimisation strategies
- WELL rating
- Passive sustainbale design initiatives</t>
  </si>
  <si>
    <r>
      <rPr>
        <b/>
        <sz val="11"/>
        <color theme="1"/>
        <rFont val="Arial"/>
        <family val="2"/>
      </rPr>
      <t>Enviromentally Sustainable Design</t>
    </r>
    <r>
      <rPr>
        <sz val="11"/>
        <color theme="1"/>
        <rFont val="Arial"/>
        <family val="2"/>
      </rPr>
      <t xml:space="preserve">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t>
    </r>
  </si>
  <si>
    <t>Adelaide Metro</t>
  </si>
  <si>
    <t xml:space="preserve">Sydney, NSW </t>
  </si>
  <si>
    <t xml:space="preserve">Environmentally Sustainable Design </t>
  </si>
  <si>
    <t>Matt Williams</t>
  </si>
  <si>
    <t>Le Han Tan</t>
  </si>
  <si>
    <t>Jovana Klikovac</t>
  </si>
  <si>
    <t>Ivy Li</t>
  </si>
  <si>
    <t>Antariksh Agrawal</t>
  </si>
  <si>
    <t>HFM Assest Management Pty Ltd</t>
  </si>
  <si>
    <t>Environmental and Sustainability Consulting</t>
  </si>
  <si>
    <t>Crossland &amp; Hardy</t>
  </si>
  <si>
    <t>Land Surveying Price Schedule</t>
  </si>
  <si>
    <t>Engineering Surveyor</t>
  </si>
  <si>
    <t>Licensed Surveyor</t>
  </si>
  <si>
    <t>Wheatbelt</t>
  </si>
  <si>
    <t>Monday to Friday 0600-1800</t>
  </si>
  <si>
    <t>Monday to Friday 0600-1800 (includes Accommodation and meals.)</t>
  </si>
  <si>
    <t>Monday to Friday 0600-1800 (includes Accommodation and meals)</t>
  </si>
  <si>
    <t>No Problems Just Solutions Pty Ltd T/A Land Surveys</t>
  </si>
  <si>
    <t xml:space="preserve">Overall Land Surveying Senior Project Management </t>
  </si>
  <si>
    <t>Geospatial Specialist Surveyor</t>
  </si>
  <si>
    <t>Survey Assistant</t>
  </si>
  <si>
    <t>Cad/Data/Design Model Processor</t>
  </si>
  <si>
    <t>Terrestrial Laser Scanner - RTC360 or P40 or similar</t>
  </si>
  <si>
    <t>RPAS Multirotor with RTK enhanced positioning</t>
  </si>
  <si>
    <t>Riegl Mini-Vux3 + Sony A6000 Camera</t>
  </si>
  <si>
    <t>Reigl VMX-2HA (Dual head MLS scanner)</t>
  </si>
  <si>
    <t>Vehicle rate / km</t>
  </si>
  <si>
    <t>Outlays / Consumables</t>
  </si>
  <si>
    <t>Rest of WA (outside Perth Metro)</t>
  </si>
  <si>
    <t>Vehicle - 4WD (Hire)</t>
  </si>
  <si>
    <t>Flights, Accomodation and Meals</t>
  </si>
  <si>
    <t>Whole of Western Australia</t>
  </si>
  <si>
    <t>Helicopter Hire</t>
  </si>
  <si>
    <t>Overall Project / Contract Manager - Perth Based</t>
  </si>
  <si>
    <t>Rate includes vehicle and standard surveying equipment</t>
  </si>
  <si>
    <t>Terrestrial or Mobile Laser Scanning, UAV/Drone, Aerial Lidar - rate included vehicle, but excludes the rate of the specialist equipment listed seperately</t>
  </si>
  <si>
    <t xml:space="preserve">To assist the Licensed or Engineering Surveyor in fieldwork </t>
  </si>
  <si>
    <t>Drafting of traditional feature survey and cadastral plans - Perth Based</t>
  </si>
  <si>
    <t>Geospatial data processing, feature extraction and preparation of Geospatial Data deliverables</t>
  </si>
  <si>
    <t>Day rate hire $450+GST/day - hourly rate based on standard 8 hr day</t>
  </si>
  <si>
    <t>Day rate hire $850+GST/day - hourly rate based on standard 8 hr day</t>
  </si>
  <si>
    <t>Day rate hire $1,200+GST/day - hourly rate based on standard 8 hr day</t>
  </si>
  <si>
    <t>Dual head Mobile Laser Scanner - Day rate hire $4,500+GST/day - hourly rate based on standard 8 hr day</t>
  </si>
  <si>
    <t>Vehicle km rate $1.50/km + GST</t>
  </si>
  <si>
    <t>Cost + 20% for all consumables and outlays , including but not limited to Landgate Search and lodgement fees, pegs, stakes and other survey materials; inductions; medicals; police clearances etc</t>
  </si>
  <si>
    <t>Vehicle km rate $1.80/km + GST</t>
  </si>
  <si>
    <t>4WD Vehicle Hire - $300/day + GST</t>
  </si>
  <si>
    <t>Cost + 20% for all flights, accomodation and meals</t>
  </si>
  <si>
    <t>Cost + 20% + GST, for all consumables and outlays , including but not limited to Freight, Landgate Search and lodgement fees, pegs, stakes and other survey materials; inductions; medicals; police clearances etc</t>
  </si>
  <si>
    <t xml:space="preserve">Cost + 20% + GST </t>
  </si>
  <si>
    <t xml:space="preserve">Note: </t>
  </si>
  <si>
    <t>Schedule of rates based on working week days Monday to Friday 7am to 5pm.</t>
  </si>
  <si>
    <t>Weekday nightshift work will be calculated at 1.4x the schedule of rates (for Land Surveying Staff Only)</t>
  </si>
  <si>
    <t>Weekends (Saturday &amp; Sunday) day and night shifts will be calculated at 1.7x the schedule of rates (for Land Surveying Staff Only)</t>
  </si>
  <si>
    <t>Public Holidays will be calculated at 2x the schedule of rates (for Land Surveying Staff Only)</t>
  </si>
  <si>
    <t>McMullen Nolan Group Pty Ltd</t>
  </si>
  <si>
    <t>WA - all regions</t>
  </si>
  <si>
    <t>Project manager</t>
  </si>
  <si>
    <t>Office Processor</t>
  </si>
  <si>
    <t>Survey  Assistant</t>
  </si>
  <si>
    <t>Cartographer</t>
  </si>
  <si>
    <t>Project Assistant</t>
  </si>
  <si>
    <t>UAV Pilot</t>
  </si>
  <si>
    <t>Utility Locate Technician</t>
  </si>
  <si>
    <t>GIS Specialist</t>
  </si>
  <si>
    <t>Veris Australia Pty Ltd</t>
  </si>
  <si>
    <t>Project Management / Planning / HSEQ</t>
  </si>
  <si>
    <t>Senior Locator</t>
  </si>
  <si>
    <t xml:space="preserve">Assistant Locator/ Technician </t>
  </si>
  <si>
    <t>Pothole Technician</t>
  </si>
  <si>
    <t xml:space="preserve">Licensed Surveyor </t>
  </si>
  <si>
    <t>Senior Engineering Surveyor</t>
  </si>
  <si>
    <t xml:space="preserve">Engineering Surveyor </t>
  </si>
  <si>
    <t xml:space="preserve">UAV Surveryor </t>
  </si>
  <si>
    <t xml:space="preserve">TLS Surveyor </t>
  </si>
  <si>
    <t xml:space="preserve">Assistant </t>
  </si>
  <si>
    <t xml:space="preserve">Cadastral Draftsperson </t>
  </si>
  <si>
    <t xml:space="preserve">Engineering Draftsperson </t>
  </si>
  <si>
    <t>Southbank, Melbourne, VIC</t>
  </si>
  <si>
    <t>Town Planning</t>
  </si>
  <si>
    <t xml:space="preserve">BYDA accrediated Locator </t>
  </si>
  <si>
    <t xml:space="preserve">RIICM202E locator </t>
  </si>
  <si>
    <t xml:space="preserve">Technician and Vac trailer </t>
  </si>
  <si>
    <t>Licensed Cadastral Surveyor</t>
  </si>
  <si>
    <t>Qualified Engineering Surveyor</t>
  </si>
  <si>
    <t>Surveyor + UAV</t>
  </si>
  <si>
    <t>Surveyor + TLS</t>
  </si>
  <si>
    <t>Surveyor + UAV (Unmanned Aerial Vehicle)</t>
  </si>
  <si>
    <t>Surveyor + TLS (Terrestrial Laser Scanner)</t>
  </si>
  <si>
    <t>LPD Surveys</t>
  </si>
  <si>
    <t>Kalgoorlie / Goldfields</t>
  </si>
  <si>
    <t>Mandurah</t>
  </si>
  <si>
    <t>Balcatta</t>
  </si>
  <si>
    <t>Balcatta, Pilbarra</t>
  </si>
  <si>
    <t>Balcatta, Kalgoorlie / Goldfields</t>
  </si>
  <si>
    <t>Licensed / Engineering Surveyor</t>
  </si>
  <si>
    <t>Surveyor - still completing studies</t>
  </si>
  <si>
    <t>FK Thompson and Associates Pty Ltd</t>
  </si>
  <si>
    <t>South-West (Bunbury)</t>
  </si>
  <si>
    <t>Engineering Surveying</t>
  </si>
  <si>
    <t>Licensed Surveying</t>
  </si>
  <si>
    <t>UAV Management</t>
  </si>
  <si>
    <t>Project Administration</t>
  </si>
  <si>
    <t>Assisting Surveyor</t>
  </si>
  <si>
    <t>Survey Drafting</t>
  </si>
  <si>
    <t>De Nada Surveys Pty Ltd</t>
  </si>
  <si>
    <t>Management</t>
  </si>
  <si>
    <t>Field Survey</t>
  </si>
  <si>
    <t>Laser Scanning</t>
  </si>
  <si>
    <t>Dunsborough</t>
  </si>
  <si>
    <t>Management/Field Survey</t>
  </si>
  <si>
    <t>Drone/Aerial Surveys incl equip</t>
  </si>
  <si>
    <t>Licensed Surveyor - Senior Manager</t>
  </si>
  <si>
    <t>Licensed Surveyor - Senior</t>
  </si>
  <si>
    <t>Engineering Surveyor - Senior</t>
  </si>
  <si>
    <t>Graduate Surveyor - Training Agreement with LSLB</t>
  </si>
  <si>
    <t>Laser Scanner Specialist</t>
  </si>
  <si>
    <t>Chief Remote Pilot including drone</t>
  </si>
  <si>
    <t>Land Surveying and/or           Feature Surveying</t>
  </si>
  <si>
    <t>Underground Services</t>
  </si>
  <si>
    <t>Drone Surveys</t>
  </si>
  <si>
    <t>3D Imaging of Contours</t>
  </si>
  <si>
    <t xml:space="preserve">Subdivisions and Easements  </t>
  </si>
  <si>
    <t>Building Surveys</t>
  </si>
  <si>
    <t>In-office rate</t>
  </si>
  <si>
    <t>•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</si>
  <si>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t>
  </si>
  <si>
    <t>• Field rate includes GPR, Vivax Locator, light vehicle, insurance                                • CADDS do not have UGS locating equipment locally in Karratha - any Pilbara UGS work will mobilise resources/equipment from Perth                                                    • Hourly rates for Karratha / Pilbara work mobilised ex-Perth excludes travel costs</t>
  </si>
  <si>
    <t>In-office rate (Drones not operated by Technicians)</t>
  </si>
  <si>
    <t>• Field rate includes Drone, light vehicle, insurance                                • CADDS do not have Drone equipment locally in Karratha - any Pilbara Drone work will mobilise resources/equipment from Perth                                                    • Hourly rates for Karratha / Pilbara work mobilised ex-Perth excludes travel costs</t>
  </si>
  <si>
    <t>Viewland Pty Ltd</t>
  </si>
  <si>
    <t>Geraldton - Midwest &amp; Gascoyne</t>
  </si>
  <si>
    <t>Licensed Surveyor - Field</t>
  </si>
  <si>
    <t>Licensed Surveyor - Office</t>
  </si>
  <si>
    <t>Engineering Surveyor - Field</t>
  </si>
  <si>
    <t>Engineering Surveyor - Office</t>
  </si>
  <si>
    <t>RePL / UAV Pilot</t>
  </si>
  <si>
    <t>Travel - single surveyor</t>
  </si>
  <si>
    <t>Travel - survey party</t>
  </si>
  <si>
    <t>Accommodation &amp; Meals</t>
  </si>
  <si>
    <t>$260 per person / day A$ incl. GST</t>
  </si>
  <si>
    <t>suppliers</t>
  </si>
  <si>
    <t>Land Surveying Matrix</t>
  </si>
  <si>
    <t>Environmental Services Price Schedule</t>
  </si>
  <si>
    <t>Environmental Services - Contaminated Land Management</t>
  </si>
  <si>
    <t>Titled as Senior Principal within JBS&amp;G structure</t>
  </si>
  <si>
    <t>Titled as Senior Environmental Consultant within JBS&amp;G structure</t>
  </si>
  <si>
    <t>Titled as Environmental Consultant within JBS&amp;G structure</t>
  </si>
  <si>
    <t>Titled as Project Consultant within JBS&amp;G structure</t>
  </si>
  <si>
    <t>Titled as Project Scientist within JBS&amp;G structure</t>
  </si>
  <si>
    <t>Stratagen JBS&amp;G Australia</t>
  </si>
  <si>
    <t>Aurora Environmental Perth Pty Ltd</t>
  </si>
  <si>
    <t>Contaminated Sites / Acid Sulfate Soils / Waste Management</t>
  </si>
  <si>
    <t>Occupational Hygiene / Hazmat</t>
  </si>
  <si>
    <t>Occupational Hygiene / Hazmat / Occupational Safety</t>
  </si>
  <si>
    <t>Ecology (Flora, Vegetation and Flora)</t>
  </si>
  <si>
    <t>Albany</t>
  </si>
  <si>
    <t>Perth Metro / Albany</t>
  </si>
  <si>
    <t>Environmental Impact Assessment &amp; Approvals</t>
  </si>
  <si>
    <t>Figure drafting for environmental services</t>
  </si>
  <si>
    <t>Brad Dermody</t>
  </si>
  <si>
    <t>Steven Miller, Greg Milner, Mark Shepherd</t>
  </si>
  <si>
    <t>Stephen Patmore</t>
  </si>
  <si>
    <t>Tim Davies, Darko Mikic, Cherie Elder</t>
  </si>
  <si>
    <t>Geri Pethebridge</t>
  </si>
  <si>
    <t xml:space="preserve">Scott Duffy, Julia Schuurmans, Venkat Valluprapalli, </t>
  </si>
  <si>
    <t>Cameron Garside</t>
  </si>
  <si>
    <t>Shayne Pittaway</t>
  </si>
  <si>
    <t>Colin Outhwaite</t>
  </si>
  <si>
    <t>Lee Cherry</t>
  </si>
  <si>
    <t>Ping Liu</t>
  </si>
  <si>
    <t>Vacant</t>
  </si>
  <si>
    <t>Joshua Barret</t>
  </si>
  <si>
    <t>Brett Neasham, Melanie Price, Paul Zuvela</t>
  </si>
  <si>
    <t>Dr Catherine Hall</t>
  </si>
  <si>
    <t>Paul Zuvela, Melanie Price, Marnie Baetge</t>
  </si>
  <si>
    <t>Caitlin Hewit</t>
  </si>
  <si>
    <t>Sally Bishop</t>
  </si>
  <si>
    <t>Colin Reeves</t>
  </si>
  <si>
    <t>RPS AAP Consulting Pty Ltd</t>
  </si>
  <si>
    <t>Environmental surveys &amp; Impact Studies / Wetland studies / Flora &amp; Fauna studies / Arborist / Water Management Plan / Contamination assessment &amp; remediation</t>
  </si>
  <si>
    <t>Senior Principal</t>
  </si>
  <si>
    <t>Licenced Asbestos Assessor</t>
  </si>
  <si>
    <t xml:space="preserve">Principal GIS </t>
  </si>
  <si>
    <t>Field Technician</t>
  </si>
  <si>
    <t>Douglas Partners Pty Ltd</t>
  </si>
  <si>
    <t>Contaminated Land Assessment (technical review)</t>
  </si>
  <si>
    <t>Contaminated Land Assessment (project manager)</t>
  </si>
  <si>
    <t>Contaminated Land Assessment (field scientist)</t>
  </si>
  <si>
    <t>Nizam Ahamed</t>
  </si>
  <si>
    <t>Rob Shapland (Senior Associate)</t>
  </si>
  <si>
    <t>Glyn Eade (Senior Associate)</t>
  </si>
  <si>
    <t>Mubashar Ahmed, Vanessa Harrington</t>
  </si>
  <si>
    <t>AECOM Senior Engineer / Consultant level</t>
  </si>
  <si>
    <t>For this discipline this denotes our "Experienced Engineer / Consultant"</t>
  </si>
  <si>
    <t>AECOM Graduate Engineer/Consultant level</t>
  </si>
  <si>
    <t>Tetra Tech Coffey Pty Ltd</t>
  </si>
  <si>
    <t>Contaminated site assessment  and Occupational Hygiene</t>
  </si>
  <si>
    <t xml:space="preserve">Environmental Surveys, Impact Studies, Wetland Studies, Flora and Fauna Studies and Arborist Studies </t>
  </si>
  <si>
    <t>P7 - * Rates - expected that P1 to P3 will complete majority site work</t>
  </si>
  <si>
    <t>P6 - * Rates - expected that P1 to P3 will complete majority site work</t>
  </si>
  <si>
    <t>P5 - * Rates - expected that P1 to P3 will complete majority site work</t>
  </si>
  <si>
    <t>P4 - * Rates - expected that P1 to P3 will complete majority site work</t>
  </si>
  <si>
    <t>P3 - * Rates - expected that P1 to P3 will complete majority site work</t>
  </si>
  <si>
    <t>P2 - * Rates - expected that P1 to P3 will complete majority site work</t>
  </si>
  <si>
    <t>P1 - * Rates - expected that P1 to P3 will complete majority site work</t>
  </si>
  <si>
    <t>Environmental Planning &amp; Management</t>
  </si>
  <si>
    <t>Margaret River, WA</t>
  </si>
  <si>
    <t>Heritage Consultant</t>
  </si>
  <si>
    <t>Bushfire Consultant</t>
  </si>
  <si>
    <t>Geographic Information Systems</t>
  </si>
  <si>
    <t>Ecology</t>
  </si>
  <si>
    <t>Contaminated Lands &amp; Acid Sulfate Soils</t>
  </si>
  <si>
    <t>Environmental Consulting</t>
  </si>
  <si>
    <t>Senior Spatial Analyst</t>
  </si>
  <si>
    <t>GIS Analyst</t>
  </si>
  <si>
    <t>GIS Technician</t>
  </si>
  <si>
    <t>Jason Hick</t>
  </si>
  <si>
    <t>Adrian Vlok</t>
  </si>
  <si>
    <t>Darren Cordy</t>
  </si>
  <si>
    <t>Kirsten Knox</t>
  </si>
  <si>
    <t>Damien Lafrentz</t>
  </si>
  <si>
    <t>Anthony Rowe</t>
  </si>
  <si>
    <t>Toni Burbidge</t>
  </si>
  <si>
    <t>Andreas Biddiscombe</t>
  </si>
  <si>
    <t>Vanessa Pez</t>
  </si>
  <si>
    <t>Emma Bentley</t>
  </si>
  <si>
    <t>Connor Porter-Wilkinson</t>
  </si>
  <si>
    <t>Pascal Scholz</t>
  </si>
  <si>
    <t>Heidi Becker</t>
  </si>
  <si>
    <t>Donald Asaye</t>
  </si>
  <si>
    <t>Claire Rogers</t>
  </si>
  <si>
    <t>Georgia Reuben</t>
  </si>
  <si>
    <t>Christian Hayes</t>
  </si>
  <si>
    <t>Wesley Cooper</t>
  </si>
  <si>
    <t>Tom Atkinson</t>
  </si>
  <si>
    <t>Rachel Weber</t>
  </si>
  <si>
    <t>Sarah Paul</t>
  </si>
  <si>
    <t>Sean Moylan</t>
  </si>
  <si>
    <t>Karri Grant</t>
  </si>
  <si>
    <t>Melanie Schubert</t>
  </si>
  <si>
    <t>Aiden Umbrello</t>
  </si>
  <si>
    <t>Stephanie Nieto Cordoba</t>
  </si>
  <si>
    <t>Stephanie Cullen</t>
  </si>
  <si>
    <t>Simon Gregg</t>
  </si>
  <si>
    <t>Peter Oxnam</t>
  </si>
  <si>
    <t>Bernard Weekes</t>
  </si>
  <si>
    <t>Claire Stewart</t>
  </si>
  <si>
    <t>Xiao Zhang</t>
  </si>
  <si>
    <t>Jeremy Wang</t>
  </si>
  <si>
    <t>Georgia Bayley</t>
  </si>
  <si>
    <t>Mangesh Botke</t>
  </si>
  <si>
    <t>Tom Griffiths</t>
  </si>
  <si>
    <t xml:space="preserve">For the provision of specialist services such as, but not limited to, environmental, and contaminated sites assessment, occupational hygienist services, environmental surveys and impact studies, wetland studies, flora and fauna studies and arborist studies.  </t>
  </si>
  <si>
    <t>Eosh Consulting</t>
  </si>
  <si>
    <t>All Areas</t>
  </si>
  <si>
    <t>Occupational Hygiene</t>
  </si>
  <si>
    <t>Environmental Contaminated Land</t>
  </si>
  <si>
    <t>Environmental</t>
  </si>
  <si>
    <t>Environmental and Contaminated Site Assessment</t>
  </si>
  <si>
    <t>Environmental surveys and impact studies</t>
  </si>
  <si>
    <t>Env and Contaminated Site Assessment</t>
  </si>
  <si>
    <t>Flora and Fauna Studies</t>
  </si>
  <si>
    <t>Env and Contaminated Site Assessment, Environmental Surveys and Impact Studies</t>
  </si>
  <si>
    <t>PTG Consulting Pty Ltd</t>
  </si>
  <si>
    <t>Contaminated Sites</t>
  </si>
  <si>
    <t>Enviromental Services</t>
  </si>
  <si>
    <t>Project Technical lead / Team Lead (Non-Associate or above)</t>
  </si>
  <si>
    <t>Senior Engineer / Senior Scientist / Senior Designer / BIM Lead</t>
  </si>
  <si>
    <t>Environmental Services Matrix</t>
  </si>
  <si>
    <t>Security Services Price Schedule</t>
  </si>
  <si>
    <t>Security Consulting Group Pty Ltd</t>
  </si>
  <si>
    <t>Perth Office</t>
  </si>
  <si>
    <t>Category 13: Security Services
All services under this discipline</t>
  </si>
  <si>
    <t>Category 13: Security Services
BiIM Modelling and AutoCAD Drafting</t>
  </si>
  <si>
    <t>Director - SCG Category 1
(Craig Wright / Sharne Hesse)</t>
  </si>
  <si>
    <t>Principal Security Consultant - SCG Category 2
(Des Doherty)</t>
  </si>
  <si>
    <t>Senior Security Consultant Level 1 - SCG Category 3</t>
  </si>
  <si>
    <t>Senior Security Consultant Level 2 - SCG Category 4
(Stphen Philpott / Simon Hensworth)</t>
  </si>
  <si>
    <t xml:space="preserve">Senior Security Consultant Level 3 - SCG Category 5
</t>
  </si>
  <si>
    <t>Senior Security Consultant Level 4 - SCG Category 6
(Mathew Taylor)</t>
  </si>
  <si>
    <t>Security Consultant Level 1 - SCG Category 7
(Jeremy Fong / Lynset Swindlehurst / Justin Meyza)</t>
  </si>
  <si>
    <t>Security Consultant Level 2 - SCG Category 8</t>
  </si>
  <si>
    <t>Security Consultant Level 3 - SCG Category 9</t>
  </si>
  <si>
    <t>Graduate - SCG Category 10</t>
  </si>
  <si>
    <t>BIM Modeller
(Francesco Di Giglio)</t>
  </si>
  <si>
    <t>AutoCAD Draftsperson</t>
  </si>
  <si>
    <t>Security Service, Electronic Security and Risk Assesment</t>
  </si>
  <si>
    <t>Brisbane, Queensland</t>
  </si>
  <si>
    <t>Security Consultant</t>
  </si>
  <si>
    <t>Adelaide, South Australia</t>
  </si>
  <si>
    <t xml:space="preserve">For the provision of services in relation to planning, design and delivery of security solutions for facilities such as, but not limited to, custodial facilities such as prisons and courts and general non-residential facilities such as schools. </t>
  </si>
  <si>
    <t>•	Building Security Construction Reviews/Advice
•	Building Security Reviews
•	Building Security Risk Assessments (WCORP S081 or SRMBOK)
•	Emergency Preparedness Reviews
•	Vulnerability Assessments (security and/or emergency)
•	Capability Assessments (Security/Emergency Response)
•	Security System Design, Project Management &amp; Commissioning (perimeter, physical, access, essential life safety systems, electronic)
•	Security System Technical Documentation (Emergency Procedures, Safe work procedures, JSEAs)
•	Bushfire Risk Assessments
•	BAL Assessments
•	Bushfire Management Planning
•	Hazard Reduction Planning
•	Bushfire Prone Area Work Safety Planning
•	Bush Fire Training</t>
  </si>
  <si>
    <t>R1SK Consulting</t>
  </si>
  <si>
    <t xml:space="preserve">Ben Hattersley </t>
  </si>
  <si>
    <t xml:space="preserve">Daniel Rasins </t>
  </si>
  <si>
    <t xml:space="preserve">Edwin Masih </t>
  </si>
  <si>
    <t xml:space="preserve">Siva Swaminathan </t>
  </si>
  <si>
    <t>Marcus Eymael</t>
  </si>
  <si>
    <t>Security Services Matrix</t>
  </si>
  <si>
    <t>Time Planning Price Schedule</t>
  </si>
  <si>
    <t>Setu Projects</t>
  </si>
  <si>
    <t>Client Interface/ EOT claims</t>
  </si>
  <si>
    <t>Planning, Scheduling, EOT claims</t>
  </si>
  <si>
    <t xml:space="preserve">Project Management </t>
  </si>
  <si>
    <t>Planning, Scheduling</t>
  </si>
  <si>
    <t>Advisory</t>
  </si>
  <si>
    <t>Review and Management</t>
  </si>
  <si>
    <t>Canberra</t>
  </si>
  <si>
    <t>Senior Planner L2 - Delivery</t>
  </si>
  <si>
    <t>Senior Planner L1 - Delivery</t>
  </si>
  <si>
    <t>Planner - Delivery</t>
  </si>
  <si>
    <t>Project Support</t>
  </si>
  <si>
    <t xml:space="preserve">Junior Planner </t>
  </si>
  <si>
    <t>Graduate Planner</t>
  </si>
  <si>
    <t>Advisor</t>
  </si>
  <si>
    <t>Planning Manager</t>
  </si>
  <si>
    <t>Claims Manager</t>
  </si>
  <si>
    <t>Senior Planner L2</t>
  </si>
  <si>
    <t>Senior Planner L1</t>
  </si>
  <si>
    <t>Planner</t>
  </si>
  <si>
    <t>Planning Support</t>
  </si>
  <si>
    <t>Project Administrators</t>
  </si>
  <si>
    <t>Succesful Projects</t>
  </si>
  <si>
    <t>Johnstaff Projects Pty Ltd</t>
  </si>
  <si>
    <t>Tracey Brunstrom and Hammond Pty Ltd</t>
  </si>
  <si>
    <t>Metro Perth</t>
  </si>
  <si>
    <t>Expert Claim &amp; Dispute</t>
  </si>
  <si>
    <t>Time Planning Lead</t>
  </si>
  <si>
    <t>Senior Time Planner</t>
  </si>
  <si>
    <t>Consultant Time Planner</t>
  </si>
  <si>
    <t>Graduate Time Planner</t>
  </si>
  <si>
    <t>Technician is defined as Consultant.</t>
  </si>
  <si>
    <t>Bridge42 Pty Ltd</t>
  </si>
  <si>
    <t>Time Planner</t>
  </si>
  <si>
    <t>Level is equivalent to our Project Director title</t>
  </si>
  <si>
    <t>Level is equivalent to our Senior Project Manager title</t>
  </si>
  <si>
    <t>Level is equivalent to our Project Manager title</t>
  </si>
  <si>
    <t>G2N Pty Ltd</t>
  </si>
  <si>
    <t>Civil Structures</t>
  </si>
  <si>
    <t>Mining - Non-Processing Infrastructure</t>
  </si>
  <si>
    <t>Rail</t>
  </si>
  <si>
    <t>Forensic/Claims Planner</t>
  </si>
  <si>
    <t>Recto Galzote &amp; Khurelbaatar Tugs-Erdene</t>
  </si>
  <si>
    <t>Gilmour Chimbetete</t>
  </si>
  <si>
    <t>Valentine Nhunzvi</t>
  </si>
  <si>
    <t xml:space="preserve">RP Infrastructure Pty Ltd </t>
  </si>
  <si>
    <t>Project oversight and escalation resolution</t>
  </si>
  <si>
    <t>Program Management/ dispute resolution</t>
  </si>
  <si>
    <t>Complex/ multi-project management</t>
  </si>
  <si>
    <t>Planning/ Constructability interface</t>
  </si>
  <si>
    <t>Complex Planning services</t>
  </si>
  <si>
    <t>Planning Services</t>
  </si>
  <si>
    <t>Executive Director level</t>
  </si>
  <si>
    <t>Director Level</t>
  </si>
  <si>
    <t>Project or Technical Director</t>
  </si>
  <si>
    <t>Senior Project Manager</t>
  </si>
  <si>
    <t>Project Manager/ Site Engineer</t>
  </si>
  <si>
    <t>Senior Planner</t>
  </si>
  <si>
    <t>TSA Riley</t>
  </si>
  <si>
    <t>Time Planning Matrix</t>
  </si>
  <si>
    <t>Traffic Management Price Schedule</t>
  </si>
  <si>
    <t>Traffic and road safety assessments and road safety audits, traffic management design, transport planning, traffic modelling, and pedestrian and cyclist demand and facilities assessment</t>
  </si>
  <si>
    <t>Overseas (India)</t>
  </si>
  <si>
    <t>For the provision of advice and deliverables on traffic and road safety assessments and road safety audits, traffic management design, transport planning, traffic modelling, and pedestrian and cyclist demand and facilities assessment.</t>
  </si>
  <si>
    <t>QLD Metro</t>
  </si>
  <si>
    <t>Traffic - Director</t>
  </si>
  <si>
    <t>Senior Associate Traffic Engineer</t>
  </si>
  <si>
    <t>Senior Traffic Engineer</t>
  </si>
  <si>
    <t>Traffic Engineer</t>
  </si>
  <si>
    <t>Traffic Drafter</t>
  </si>
  <si>
    <t>Senior Traffic Designer</t>
  </si>
  <si>
    <t>Traffic &amp; Road Safety Engineer</t>
  </si>
  <si>
    <t>Senior or Associate Engineer. Min 10 years experience.</t>
  </si>
  <si>
    <t>Traffic Drafter. Min 3 years experience</t>
  </si>
  <si>
    <t>Senior Designer. Min 10 years experience</t>
  </si>
  <si>
    <t>Flyt Pty Ltd</t>
  </si>
  <si>
    <t xml:space="preserve">Transport Planning </t>
  </si>
  <si>
    <t>Traffic Engineering</t>
  </si>
  <si>
    <t>Traffic Modelling</t>
  </si>
  <si>
    <t>Transport planning, traffic assessment, pedestrian and cyclist assessment</t>
  </si>
  <si>
    <t>Transport planning, road safety assessment</t>
  </si>
  <si>
    <t>Sydney, New South Wales</t>
  </si>
  <si>
    <t>Traffic engineering</t>
  </si>
  <si>
    <t>Traffic designer</t>
  </si>
  <si>
    <t>Traffic site supervisor</t>
  </si>
  <si>
    <t>PJA Holdings (Australia) Pty Ltd</t>
  </si>
  <si>
    <t>Traffic Engineering Transport Planning</t>
  </si>
  <si>
    <t>Senior Consultant Traffic Engineering Transport Planning</t>
  </si>
  <si>
    <t>AutoCAD Designer</t>
  </si>
  <si>
    <t>Consultant Traffic Engineering Transport Planning</t>
  </si>
  <si>
    <t>Perth / Melbourne</t>
  </si>
  <si>
    <t>Engineer Traffic Engineering Transport Planning</t>
  </si>
  <si>
    <t>Traffic Engineering Transport Planning / AutoCAD Designer</t>
  </si>
  <si>
    <t xml:space="preserve">Network Planning - Movement and Place Specilist </t>
  </si>
  <si>
    <t xml:space="preserve">Transport Modeller </t>
  </si>
  <si>
    <t>Precinct Specialist</t>
  </si>
  <si>
    <t xml:space="preserve">Transport Planner/Traffic Engineer/Road Safety </t>
  </si>
  <si>
    <t>Transport Planner/Traffic Engineer</t>
  </si>
  <si>
    <t>Director/Senior Engineer</t>
  </si>
  <si>
    <t>Senior Technical Officer</t>
  </si>
  <si>
    <t>Traffic Management Services</t>
  </si>
  <si>
    <t>Jonathan Leung - Civil Engineer Level 1</t>
  </si>
  <si>
    <t>Andrew Cutten - Principal Civil Designer</t>
  </si>
  <si>
    <t>Manuel Vezzaro - Senior Traffic Engineer Level 3</t>
  </si>
  <si>
    <t>Eric Kydd - Principal Traffic Engineer</t>
  </si>
  <si>
    <t>WGAWA Pty LTD</t>
  </si>
  <si>
    <t>Traffic Management Planner</t>
  </si>
  <si>
    <t>Senior Road Safety Auditor</t>
  </si>
  <si>
    <t>Roadworks Traffic Manager</t>
  </si>
  <si>
    <t>William Elias &amp; Graeme Phillips</t>
  </si>
  <si>
    <t>Yaqoob Siddiqui</t>
  </si>
  <si>
    <t>Modelling</t>
  </si>
  <si>
    <t>Traffic Management Matrix</t>
  </si>
  <si>
    <t>Independent Superintendent (Contract Administration) Price Schedule</t>
  </si>
  <si>
    <t>Perth / Broome</t>
  </si>
  <si>
    <t xml:space="preserve">contract administration services as the Superintendent’s representative during the construction period including defects liability </t>
  </si>
  <si>
    <t>Broome</t>
  </si>
  <si>
    <t>Broome / Perth</t>
  </si>
  <si>
    <t>Christian Joder</t>
  </si>
  <si>
    <t>Independent superintendent of works contracts</t>
  </si>
  <si>
    <t>APP Corporation Pty Ltd</t>
  </si>
  <si>
    <t>Inderpendent Superintendent (Contract Administration)</t>
  </si>
  <si>
    <t>Dan is APP's Executive General Manager, PSI WA</t>
  </si>
  <si>
    <t>Stu is APP's National Key Account Director</t>
  </si>
  <si>
    <t>Jeremy is APP's General Manager, Project Management WA</t>
  </si>
  <si>
    <t>Andy is a Project Director</t>
  </si>
  <si>
    <t>Lorraine is a Project Director</t>
  </si>
  <si>
    <t>Owen is a Senior Project Manager</t>
  </si>
  <si>
    <t>Anna is a Project Manager</t>
  </si>
  <si>
    <t>Cat is a Project Manager</t>
  </si>
  <si>
    <t>Josiah is a Project Manager</t>
  </si>
  <si>
    <t>Haydn is a Project Manager</t>
  </si>
  <si>
    <t>Soo is a Project Manager</t>
  </si>
  <si>
    <t>Alex is a Project Manager</t>
  </si>
  <si>
    <t>Laura is a Project Manager</t>
  </si>
  <si>
    <t>Paola is an Assistant Project Manager</t>
  </si>
  <si>
    <t>Natalie is an Assistant Project Manager</t>
  </si>
  <si>
    <t>Will is an Assistant Project Manager</t>
  </si>
  <si>
    <t>Cassidy is a Graduate Project Manager</t>
  </si>
  <si>
    <t>Jack is a Graduate Project Manager</t>
  </si>
  <si>
    <t>Independent Services - Project Delivery</t>
  </si>
  <si>
    <t>Independent Superintendent</t>
  </si>
  <si>
    <t>Superintendent Representative</t>
  </si>
  <si>
    <t>Superintendent</t>
  </si>
  <si>
    <t>Independent Superintendent of Works Contracts</t>
  </si>
  <si>
    <t>SR / Inspector</t>
  </si>
  <si>
    <t>Inspector</t>
  </si>
  <si>
    <t>Site supervisor / SR</t>
  </si>
  <si>
    <t>Encon Project Management Pty Ltd</t>
  </si>
  <si>
    <t>Perth Metro and Regional WA</t>
  </si>
  <si>
    <t xml:space="preserve">Independent Superintendent </t>
  </si>
  <si>
    <t xml:space="preserve">Project Management / Contract Admin </t>
  </si>
  <si>
    <t>Project Management / Contract Admin</t>
  </si>
  <si>
    <t xml:space="preserve">Contract Administration </t>
  </si>
  <si>
    <t>Johnstaff Projects (WA) Pty Ltd</t>
  </si>
  <si>
    <t>Lead Consultants</t>
  </si>
  <si>
    <t>All Regions</t>
  </si>
  <si>
    <t xml:space="preserve">Superintendency (Contract Administration) </t>
  </si>
  <si>
    <t xml:space="preserve">Sam Fairless </t>
  </si>
  <si>
    <t xml:space="preserve">Andrew Pitt </t>
  </si>
  <si>
    <t xml:space="preserve">Kendal Riner </t>
  </si>
  <si>
    <t xml:space="preserve">Nelson Sorrenson </t>
  </si>
  <si>
    <t xml:space="preserve">Jordan Hanau </t>
  </si>
  <si>
    <t xml:space="preserve">Lewis Woolcott Pty Ltd </t>
  </si>
  <si>
    <t>Specialist Contract Management and resolution</t>
  </si>
  <si>
    <t>Complex/ Multi-Project Management</t>
  </si>
  <si>
    <t>Senior Site Superintendent</t>
  </si>
  <si>
    <t>Site Superintendency Services</t>
  </si>
  <si>
    <t>Senior Superintendent</t>
  </si>
  <si>
    <t>Site Superintendent/ Inspector</t>
  </si>
  <si>
    <t>Struan Burges - Practice Lead</t>
  </si>
  <si>
    <t>Philip Kirke - Project Director</t>
  </si>
  <si>
    <t>Stuart Moore - Senior Project Manager
Serisha Pedersen - Senior Project Manager
Hannah Barber - Senior Project Manager</t>
  </si>
  <si>
    <t>Director/Associate Director</t>
  </si>
  <si>
    <t>Principal/Associate</t>
  </si>
  <si>
    <t>Discipline Lead/Project Technical lead</t>
  </si>
  <si>
    <t>Senior Engineer/Senior Designer/BIM Lead</t>
  </si>
  <si>
    <t>Designer/Engineer</t>
  </si>
  <si>
    <t>Drafter/BIM Modeller</t>
  </si>
  <si>
    <t>Review and Claims Management</t>
  </si>
  <si>
    <t>Senior Project Superintendence</t>
  </si>
  <si>
    <t>Senior Contracts Administrator</t>
  </si>
  <si>
    <t xml:space="preserve">Contracts Administration </t>
  </si>
  <si>
    <t>Director of Projects</t>
  </si>
  <si>
    <t>Successful Projects</t>
  </si>
  <si>
    <t xml:space="preserve">Setu Projects </t>
  </si>
  <si>
    <t xml:space="preserve">Client Interface/ Superintendent </t>
  </si>
  <si>
    <t xml:space="preserve">Superintendent </t>
  </si>
  <si>
    <t>Commercial Calims</t>
  </si>
  <si>
    <t>Superintendent (Contract Admin)</t>
  </si>
  <si>
    <t>Project Engineer</t>
  </si>
  <si>
    <t>Geotechnical Consultancy</t>
  </si>
  <si>
    <t>Goetechnical Consultancy Price Schedule</t>
  </si>
  <si>
    <t>Analysis of the behaviour of soil and rocks when placed under pressure by structures above and below ground foundations.</t>
  </si>
  <si>
    <r>
      <t>For the provision of services in relation to, but not limited to, analysing the likely behaviour of soil and rocks when placed under pressure by proposed structures and designs above and below ground foundations.</t>
    </r>
    <r>
      <rPr>
        <sz val="10"/>
        <color theme="1"/>
        <rFont val="Arial"/>
        <family val="2"/>
      </rPr>
      <t xml:space="preserve">  </t>
    </r>
  </si>
  <si>
    <t>ATC Williams</t>
  </si>
  <si>
    <t xml:space="preserve">Western Australia &amp; Australia </t>
  </si>
  <si>
    <t xml:space="preserve"> Geotechnical &amp; Design</t>
  </si>
  <si>
    <t>Western Australia - All</t>
  </si>
  <si>
    <t>Maximum Rate.  Lower rate may be provided in tender</t>
  </si>
  <si>
    <t>Maximum Rate.  Lower rate may be provided in tender.</t>
  </si>
  <si>
    <t>Senior Engineer / Scientist. Maximum Rate.  Lower rate may be provided in tender.</t>
  </si>
  <si>
    <t>Geotechnician Maximum Rate.  Lower rate may be provided in tender.</t>
  </si>
  <si>
    <t>Experienced CADD Technician. Maximum Rate.  Lower rate may be provided in tender.</t>
  </si>
  <si>
    <t>CADD Manager.  Maximum Rate.  Lower rate may be provided in tender.</t>
  </si>
  <si>
    <t>Geotechnical Director</t>
  </si>
  <si>
    <t>Singapore Metro</t>
  </si>
  <si>
    <t>Geotechnical Senior Associate</t>
  </si>
  <si>
    <t>Senior Geotechnical Egnineer</t>
  </si>
  <si>
    <t>Geotechnical Egnineer</t>
  </si>
  <si>
    <t>Graduate Geotechnical Egnineer</t>
  </si>
  <si>
    <t>Senior Engineering Geologist</t>
  </si>
  <si>
    <t>Geotechnical Director. Min 20 years of experience</t>
  </si>
  <si>
    <t>Senior / Associate Engineer. Min 10 years experience.</t>
  </si>
  <si>
    <t>Senior Engineering Geologist. Min 10 years Experience</t>
  </si>
  <si>
    <t>CMW Geosciences Pty Ltd</t>
  </si>
  <si>
    <t>Geotechnical</t>
  </si>
  <si>
    <t>L7 Senior Principal Geotechnical Engineer/ Engineering Geologist</t>
  </si>
  <si>
    <t>L6 Principal Geotechnical Engineer/ Engineering Geologist</t>
  </si>
  <si>
    <t>L5 Associate Geotechnical Engineer/ Engineering Geologist</t>
  </si>
  <si>
    <t>L5 Associate GIS Specialist</t>
  </si>
  <si>
    <t>L4 Senior Geotechnical Engineer/ Engineering Geologist</t>
  </si>
  <si>
    <t>L3 Project Geotechnical Engineer/ Engineering Geologist</t>
  </si>
  <si>
    <t>L2 Geotechnical Engineer/ Engineering Geologist</t>
  </si>
  <si>
    <t>L1 Geotechnical Engineer/ Engineering Geologist</t>
  </si>
  <si>
    <t>G Student Geotechnical Engineer/ Geologist</t>
  </si>
  <si>
    <t>T2 Civil Designer</t>
  </si>
  <si>
    <t>T2 Civil Drafter</t>
  </si>
  <si>
    <t>Geotechnical (Technical Review)</t>
  </si>
  <si>
    <t>Geotechnical (project manager)</t>
  </si>
  <si>
    <t>Geotechnical (field engineer)</t>
  </si>
  <si>
    <t>Frederic Verheyde, Dan Reaveley</t>
  </si>
  <si>
    <t>Brendan Divilly, Damian Jagoe-Banks</t>
  </si>
  <si>
    <t>Gary Gao, Alex Angelkov</t>
  </si>
  <si>
    <t>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t>
  </si>
  <si>
    <t>Geotechnical Engineer</t>
  </si>
  <si>
    <t>David Hull</t>
  </si>
  <si>
    <t>Lucas Testar</t>
  </si>
  <si>
    <t>Jherun Sambo</t>
  </si>
  <si>
    <t>Karen OJ</t>
  </si>
  <si>
    <t>Structerre Consulting Engineers</t>
  </si>
  <si>
    <t>Geotechnical Engineering</t>
  </si>
  <si>
    <t>Laboratory Testing</t>
  </si>
  <si>
    <t>Geotechnical Consultancy Services</t>
  </si>
  <si>
    <t>Joseph Tan - Senior Geotechnical Engineer Level 1</t>
  </si>
  <si>
    <t>Stefano Rotatori - Principal Geotechnical Engineer</t>
  </si>
  <si>
    <t>Ivan Lim - Senior Principal Geotechnical Engineer</t>
  </si>
  <si>
    <t>Elio Novello - Technical Director</t>
  </si>
  <si>
    <t>Goetechnical Consultancy Matrix</t>
  </si>
  <si>
    <t>Independent Superintendent (Contract Administration) Matrix</t>
  </si>
  <si>
    <t>Landscape Consultancy Price Schedule</t>
  </si>
  <si>
    <t>Hazardous Materials Inspections Price Schedule</t>
  </si>
  <si>
    <t>Building Information Modeling (BIM) Management Consultancy Price Schedule</t>
  </si>
  <si>
    <t>Archtiectus Australia Pty Ltd</t>
  </si>
  <si>
    <t xml:space="preserve">ASPECT Studios </t>
  </si>
  <si>
    <t>Landscape Architecture Consultant</t>
  </si>
  <si>
    <t>Landscape Architecture/Urban Design Consultant</t>
  </si>
  <si>
    <t>Ecoscape Australia Pty Ltd</t>
  </si>
  <si>
    <t>Landscape architecture</t>
  </si>
  <si>
    <t>Landscape Architecture</t>
  </si>
  <si>
    <t>Landscape &amp; Recreation Strategist</t>
  </si>
  <si>
    <t>Chris Newton, Peta-Maree Ashford &amp; Paul Broderick</t>
  </si>
  <si>
    <t>Shane Caddy &amp; Emma Carr</t>
  </si>
  <si>
    <t>Nathan Mundy</t>
  </si>
  <si>
    <t>Kristin Davies</t>
  </si>
  <si>
    <t>Mike Missikos, Zac Fried, Stuart McGowan, Andrea Faher &amp; Anna Killick</t>
  </si>
  <si>
    <t>Joey Boothby, Tarryn Harding</t>
  </si>
  <si>
    <t>Ashleigh Newbury, Sam Rageb, Xin Zhang, Norman Wong, Liam Lecey, Jia Yao, Yuhong Chang, Jesse Liebregts, Carolina Wong, Emerald Elliott &amp; Simon Vandewattyne</t>
  </si>
  <si>
    <t>Chen Dou, Jemmy Malihan &amp; Sarah Hill</t>
  </si>
  <si>
    <t>Paris Scott</t>
  </si>
  <si>
    <t>Emerge Associates (Blue Tang (WA) t/a)</t>
  </si>
  <si>
    <t>Four Landscape Studio Pty Ltd</t>
  </si>
  <si>
    <t>Principal Landscape Architect</t>
  </si>
  <si>
    <t>Brisbane QLD/Melbourne VIC</t>
  </si>
  <si>
    <t>Senior Landscape Architect</t>
  </si>
  <si>
    <t>Graduate Landscape Architect</t>
  </si>
  <si>
    <t>Marian Long</t>
  </si>
  <si>
    <t>Katrina Duncan (Melbourne)
Michael Jimenez (Brisbane)
David Searle (Brisbane)</t>
  </si>
  <si>
    <t>Jimmy Futcher
Callum Simpson</t>
  </si>
  <si>
    <t>Josh Byrne &amp; Associates Pty Ltd</t>
  </si>
  <si>
    <t>Perth  Metro &amp; Regional WA</t>
  </si>
  <si>
    <t>Environmental consultancy</t>
  </si>
  <si>
    <t xml:space="preserve">Communicatons </t>
  </si>
  <si>
    <t>Administration</t>
  </si>
  <si>
    <t>Landscape Planners Pty Ltd</t>
  </si>
  <si>
    <t>Perth Metro and WA regional</t>
  </si>
  <si>
    <t>Landscape Drafting</t>
  </si>
  <si>
    <t>Pricipal Landscape Architect</t>
  </si>
  <si>
    <t>Landscape Architect</t>
  </si>
  <si>
    <t>Graduate Landscape Architect / Architect</t>
  </si>
  <si>
    <t>Landscape Draftsperson</t>
  </si>
  <si>
    <t>PLACE Lab Actual level - Senior Associate</t>
  </si>
  <si>
    <t>PLACE Lab Actual level - Senior Professional</t>
  </si>
  <si>
    <t>PLACE Lab Actual level - Professional</t>
  </si>
  <si>
    <t>PLACE Laboratory (Shlomit Strum t/a)</t>
  </si>
  <si>
    <t>REALMstudios</t>
  </si>
  <si>
    <t>Perth &amp; East Coast</t>
  </si>
  <si>
    <t>East Coast</t>
  </si>
  <si>
    <t>Damien Pericles</t>
  </si>
  <si>
    <t>Michael Memeo</t>
  </si>
  <si>
    <t>Jasmin Pericles</t>
  </si>
  <si>
    <t>Emma Maher, Saki White and Ali Doodie-Burras</t>
  </si>
  <si>
    <t>Studio Baan Architects Pty Ltd, T/A Carrier and Postmus Architects (CaPA)</t>
  </si>
  <si>
    <t>Landscape Design and Documentation</t>
  </si>
  <si>
    <t>UDLA Fremantle</t>
  </si>
  <si>
    <t>Landscape Consultancy Matrix</t>
  </si>
  <si>
    <t>Aurora Ennvironmental Perth Pty Ltd</t>
  </si>
  <si>
    <t xml:space="preserve"> Colin Outhwaite</t>
  </si>
  <si>
    <t>Pawel Olszewski,</t>
  </si>
  <si>
    <t>Eosh Consulting Pty Ltd</t>
  </si>
  <si>
    <t>Hazmat &amp; Hygiene</t>
  </si>
  <si>
    <t>Hazardous Materials Survey, Asbestos sampling and air monitoring, Asbestos Risk Assessment and Management Plan, Environmental Monitoring and Assessment, Asbestos contaminated soil assessment</t>
  </si>
  <si>
    <t>Asbestos sampling and air monitoring, Environmental Monitoring and Assessment</t>
  </si>
  <si>
    <t>Environmental Monitoring and Assessment (field works)</t>
  </si>
  <si>
    <t>-</t>
  </si>
  <si>
    <t>Environmental Monitoring and Assessment</t>
  </si>
  <si>
    <t>Hazardous Materials Survey, Asbestos sampling and air monitoring, Environmental Monitoring and Assessment, Asbestos contaminated soil assessment, Asbestos Risk Assessment and Management Plan</t>
  </si>
  <si>
    <t>Environmental Monitoring and Assessment, Asbestos contaminated soil assessment</t>
  </si>
  <si>
    <t>Hazardous Materials Survey, Asbestos sampling and air monitoring, Environmental Monitoring and Assessment, Asbestos contaminated soil assessment</t>
  </si>
  <si>
    <t>Asbestos sampling and air monitoring, Asbestos contaminated soil assessment</t>
  </si>
  <si>
    <t>A003</t>
  </si>
  <si>
    <t>A004</t>
  </si>
  <si>
    <t>A005</t>
  </si>
  <si>
    <t>A006</t>
  </si>
  <si>
    <t>A007</t>
  </si>
  <si>
    <t>A008</t>
  </si>
  <si>
    <t>A011</t>
  </si>
  <si>
    <t>A010</t>
  </si>
  <si>
    <t>Land Kwality Nominees PTY LTD</t>
  </si>
  <si>
    <t xml:space="preserve">Perth Metro &amp; Peel </t>
  </si>
  <si>
    <t xml:space="preserve">ACM Inspections </t>
  </si>
  <si>
    <t xml:space="preserve">Outside Perth and Peel </t>
  </si>
  <si>
    <t>Travel Time Only</t>
  </si>
  <si>
    <t>Prensa Pty Ltd</t>
  </si>
  <si>
    <t>WA / Nationwide</t>
  </si>
  <si>
    <t>Hazardous Materials Inspections</t>
  </si>
  <si>
    <t>RED OHMS Group</t>
  </si>
  <si>
    <t>Hazmat Inspection including sampling (site time)</t>
  </si>
  <si>
    <t xml:space="preserve">Hazmat Reporting for management survey </t>
  </si>
  <si>
    <t>Hazmat reporting for refurbishment/demolition survey</t>
  </si>
  <si>
    <t>Risk assessment of Hazmat identified</t>
  </si>
  <si>
    <t>Review of hazmat remediation methodology</t>
  </si>
  <si>
    <t>Drafting and develop hazmat remediation methodology</t>
  </si>
  <si>
    <t>Review and provide professional advice of hazmat remediation contractors' control plans</t>
  </si>
  <si>
    <t>Project administration/management including site mobilisation/access liaison</t>
  </si>
  <si>
    <t>Junior Technician/Associate Consultant</t>
  </si>
  <si>
    <t>Senior Technician/Consultant</t>
  </si>
  <si>
    <t>Senior Hazmat Consultant</t>
  </si>
  <si>
    <t>Principal Hazmat Consultant/Team Leader</t>
  </si>
  <si>
    <t>Project Admin Staff</t>
  </si>
  <si>
    <t>Hazardous material and occupational hygiene services</t>
  </si>
  <si>
    <t>Travel and accommodation disbursements not included within the provided rate.</t>
  </si>
  <si>
    <t>Risk Factors Australia Pty Ltd</t>
  </si>
  <si>
    <t xml:space="preserve">Hazardous Materials Survey/Asbestos  audit surveys/Asbestos sampling &amp; air monitoring/Asbestos Risk Assessment &amp; Management Plan/Asbestos removal clearance certificate/Environmental monitoring &amp; Assessment/Asbestos contaminated soil assessment </t>
  </si>
  <si>
    <t>SLR Consulting Australia Pty Ltd</t>
  </si>
  <si>
    <t xml:space="preserve">Asbestos, Occupational Hygiene </t>
  </si>
  <si>
    <t>Licensed Asbestos Assessor, GradDipOccHygien&amp;Toxicology, BSc(Hons)</t>
  </si>
  <si>
    <t>Licensed Asbestos Assessor</t>
  </si>
  <si>
    <t>BSc</t>
  </si>
  <si>
    <t>Licensed Asbestos Assessor, BSc</t>
  </si>
  <si>
    <t xml:space="preserve">SW19 Pty Ltd </t>
  </si>
  <si>
    <t>WSP Australia</t>
  </si>
  <si>
    <t>BIM Management Consultancy</t>
  </si>
  <si>
    <t>For this discipline this denotes our "BIM Lead / Principal Technical Officer"</t>
  </si>
  <si>
    <t>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t>
  </si>
  <si>
    <t>Digital Engineering Director</t>
  </si>
  <si>
    <t xml:space="preserve">NSW Metro </t>
  </si>
  <si>
    <t>Senior Associate Engineer - Digital</t>
  </si>
  <si>
    <t>Digital Engineering Lead</t>
  </si>
  <si>
    <t>Engineer - Digital</t>
  </si>
  <si>
    <t xml:space="preserve">VIC Metro </t>
  </si>
  <si>
    <t>Senior Engineer - Digital</t>
  </si>
  <si>
    <t xml:space="preserve">QLD Metro </t>
  </si>
  <si>
    <t>Digital Systems Lead</t>
  </si>
  <si>
    <t>Graduate Engineer - Digital</t>
  </si>
  <si>
    <t>Digital Engineering Lead. Min 10 years of experience</t>
  </si>
  <si>
    <t>Senior Engineer. Min 10 years of experience</t>
  </si>
  <si>
    <t>Digital Systems Lead. Min 10 years experience</t>
  </si>
  <si>
    <t> </t>
  </si>
  <si>
    <t>BIM Management</t>
  </si>
  <si>
    <t>Auckland, New Zealand</t>
  </si>
  <si>
    <t>BIM Coordination</t>
  </si>
  <si>
    <t>Building Information Modeling (BIM) Management Consultancy Matrix</t>
  </si>
  <si>
    <t>Hazardous Materials Inspections Matrix</t>
  </si>
  <si>
    <r>
      <t xml:space="preserve">•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</si>
  <si>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Lead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</si>
  <si>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Senior Engineer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</si>
  <si>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r>
      <rPr>
        <b/>
        <sz val="11"/>
        <color theme="1"/>
        <rFont val="Aptos Narrow"/>
        <family val="2"/>
      </rPr>
      <t xml:space="preserve">Engineers/Consultants - </t>
    </r>
    <r>
      <rPr>
        <sz val="11"/>
        <color theme="1"/>
        <rFont val="Aptos Narrow"/>
        <family val="2"/>
      </rPr>
      <t xml:space="preserve">
•	Earthworks
•	Pavements (roads etc)
•	Hydrology – surface water, drainage, storm water, urban water management theory
</t>
    </r>
    <r>
      <rPr>
        <strike/>
        <sz val="11"/>
        <color theme="1"/>
        <rFont val="Aptos Narrow"/>
        <family val="2"/>
      </rPr>
      <t>•	Hydrogeology</t>
    </r>
  </si>
  <si>
    <t>7. Structural Eng Master</t>
  </si>
  <si>
    <t>Structural Engineering Matrix</t>
  </si>
  <si>
    <t>Structural Engineering Price Schedule</t>
  </si>
  <si>
    <t>Works Consultancy Services Non-Residential Engineering 2024 (WCS2024NR1)</t>
  </si>
  <si>
    <t>TRIM</t>
  </si>
  <si>
    <t>X</t>
  </si>
  <si>
    <t>Content Owner</t>
  </si>
  <si>
    <t>Subject Matter Expert</t>
  </si>
  <si>
    <t>Version</t>
  </si>
  <si>
    <t>Last Update</t>
  </si>
  <si>
    <t>Amendment Record</t>
  </si>
  <si>
    <t>Date Updated:</t>
  </si>
  <si>
    <t>Update Details</t>
  </si>
  <si>
    <t>Panel Member</t>
  </si>
  <si>
    <t>Panel Member Response</t>
  </si>
  <si>
    <t>Specified Personnel</t>
  </si>
  <si>
    <t>Status</t>
  </si>
  <si>
    <t>Business / Trading Name</t>
  </si>
  <si>
    <t>Comments</t>
  </si>
  <si>
    <t>Small Business</t>
  </si>
  <si>
    <t>Australian Disability Enterprise (ADE) and/or Aboriginal Business</t>
  </si>
  <si>
    <t>Legal Entity Name</t>
  </si>
  <si>
    <t>ACN 
(if a company):</t>
  </si>
  <si>
    <t>Registered address:</t>
  </si>
  <si>
    <t>ABN:</t>
  </si>
  <si>
    <t>Contact Person:</t>
  </si>
  <si>
    <t>Contact Person Position Title:</t>
  </si>
  <si>
    <t>Email:</t>
  </si>
  <si>
    <t>Telephone:</t>
  </si>
  <si>
    <t>Address for service of contractual notices:</t>
  </si>
  <si>
    <t>Email for service of contractual notices:</t>
  </si>
  <si>
    <t>No</t>
  </si>
  <si>
    <t>079 306 246</t>
  </si>
  <si>
    <t>40 079 306 246</t>
  </si>
  <si>
    <t>Central West Region Leader</t>
  </si>
  <si>
    <t>DGoodwin@acor.com.au</t>
  </si>
  <si>
    <t>accountswa@acor.com.au</t>
  </si>
  <si>
    <t>145 324 714</t>
  </si>
  <si>
    <t>98 145 324 714</t>
  </si>
  <si>
    <t>Joe Grimes</t>
  </si>
  <si>
    <t>Regional Manager, WA</t>
  </si>
  <si>
    <t>jgrimes@acousticlogic.com.au</t>
  </si>
  <si>
    <t>Acoustics Consultants Australia</t>
  </si>
  <si>
    <t>Yes</t>
  </si>
  <si>
    <t>Acoustics Consultants Australia (WA) Pty Ltd</t>
  </si>
  <si>
    <t>Miguel de la Mata</t>
  </si>
  <si>
    <t>miguel@acousticsconsultants.com.au</t>
  </si>
  <si>
    <t>(08) 6186 4145</t>
  </si>
  <si>
    <t>perth@acousticsconsultants.com.au</t>
  </si>
  <si>
    <t>ADG Engineers (Aust) Pty Ltd</t>
  </si>
  <si>
    <t>131 876 143</t>
  </si>
  <si>
    <t>63 131 876 143</t>
  </si>
  <si>
    <t>Regional Director (WA)</t>
  </si>
  <si>
    <t>bloughlin@adgce.com</t>
  </si>
  <si>
    <t>1300 657 402</t>
  </si>
  <si>
    <t>perth@adgce.com / tenders@adgce.com</t>
  </si>
  <si>
    <t xml:space="preserve">AECOM Australia Pty Ltd </t>
  </si>
  <si>
    <t>093 846 925</t>
  </si>
  <si>
    <t>20 093 846 925</t>
  </si>
  <si>
    <t>Hannah George</t>
  </si>
  <si>
    <t xml:space="preserve">Group Lead, Building and Places </t>
  </si>
  <si>
    <t>hannah.george@aecom.com</t>
  </si>
  <si>
    <t>AIE Engineering</t>
  </si>
  <si>
    <t>164 919 359</t>
  </si>
  <si>
    <t>62 164 919 359</t>
  </si>
  <si>
    <t>Kale Billett</t>
  </si>
  <si>
    <t>Managing Director</t>
  </si>
  <si>
    <t>kale@aie.engineering</t>
  </si>
  <si>
    <t>0402 333 657</t>
  </si>
  <si>
    <t>admin@aie.engineering</t>
  </si>
  <si>
    <t>Ailtire Pty Ltd</t>
  </si>
  <si>
    <t>634 033 453</t>
  </si>
  <si>
    <t>31 634 033 453</t>
  </si>
  <si>
    <t>Conor Mc Glue</t>
  </si>
  <si>
    <t>conor@ailtire.com.au</t>
  </si>
  <si>
    <t>0491 620 049</t>
  </si>
  <si>
    <t>mail@ailtire.com.au</t>
  </si>
  <si>
    <t>150 945 092</t>
  </si>
  <si>
    <t>46 150 945 092</t>
  </si>
  <si>
    <t>Phil Airey</t>
  </si>
  <si>
    <t>Business Development Manager</t>
  </si>
  <si>
    <t>phil@atconsulting.com.au</t>
  </si>
  <si>
    <t>admin@atconsulting.com.au</t>
  </si>
  <si>
    <t>130 835 479</t>
  </si>
  <si>
    <t>95 130 835 479</t>
  </si>
  <si>
    <t>Timothy de Saxe</t>
  </si>
  <si>
    <t>timothy.desaxe@alphazeta.com.au</t>
  </si>
  <si>
    <t>AM Structural Engineering Services Pty. Ltd.</t>
  </si>
  <si>
    <t>645 317 933</t>
  </si>
  <si>
    <t>99 645 317 933</t>
  </si>
  <si>
    <t>Alex Morris</t>
  </si>
  <si>
    <t>admin@amses.com.au</t>
  </si>
  <si>
    <t xml:space="preserve">	Arcadis Australia Pacific Pty Ltd</t>
  </si>
  <si>
    <t>​104 485 289</t>
  </si>
  <si>
    <t>​76 104 485 289</t>
  </si>
  <si>
    <t>David Stevens</t>
  </si>
  <si>
    <t>Discipline Manager - WA Civil</t>
  </si>
  <si>
    <t>David.Stevens@arcadis.com</t>
  </si>
  <si>
    <t>auslegal@arcadis.com</t>
  </si>
  <si>
    <t>Architectus</t>
  </si>
  <si>
    <t>131 245 684</t>
  </si>
  <si>
    <t>90 131 245 684</t>
  </si>
  <si>
    <t>Mark Black</t>
  </si>
  <si>
    <t>mark.black@architectus.com.au</t>
  </si>
  <si>
    <t>tenders@architectus.com.au</t>
  </si>
  <si>
    <t>625 912 665</t>
  </si>
  <si>
    <t>76 625 912 665</t>
  </si>
  <si>
    <t>Paul O'Reilly</t>
  </si>
  <si>
    <t>Associate Principal</t>
  </si>
  <si>
    <t>paul.oreilly@arup.com</t>
  </si>
  <si>
    <t>ASPECT Studios</t>
  </si>
  <si>
    <t>ASPECT Studios Pty Ltd</t>
  </si>
  <si>
    <t>120 219 561</t>
  </si>
  <si>
    <t xml:space="preserve">11 120 219 561 </t>
  </si>
  <si>
    <t>Studio Director</t>
  </si>
  <si>
    <t>tom.griffiths@aspect-studios.com</t>
  </si>
  <si>
    <t>0497 834 599</t>
  </si>
  <si>
    <t>Shaun Speck</t>
  </si>
  <si>
    <t>info@ataengineering.com.au</t>
  </si>
  <si>
    <t>(08) 9481 6300</t>
  </si>
  <si>
    <t>005 931 288</t>
  </si>
  <si>
    <t>64 005 931 288</t>
  </si>
  <si>
    <t>Colin Jenner</t>
  </si>
  <si>
    <t xml:space="preserve">Engineering Geologist - Associate </t>
  </si>
  <si>
    <t>colinj@atcwilliams.com.au</t>
  </si>
  <si>
    <t>perth@atcwilliams.com.au</t>
  </si>
  <si>
    <t>Aurecon</t>
  </si>
  <si>
    <t>005 139 873</t>
  </si>
  <si>
    <t>54 005 139 873</t>
  </si>
  <si>
    <t>Gillian Forde</t>
  </si>
  <si>
    <t>Buildings Leader, Western Australia &amp; Northern Teritority Buildings</t>
  </si>
  <si>
    <t>gillian.forde@aurecongroup.com</t>
  </si>
  <si>
    <t>0487 590 143</t>
  </si>
  <si>
    <t>Aurora Environmental Perth</t>
  </si>
  <si>
    <t>Aurora Environmental (Perth) Pty Ltd &amp; Others</t>
  </si>
  <si>
    <t>150 972 553</t>
  </si>
  <si>
    <t>Dilhorn House, 2 Bulwer Street
Perth WA 6000</t>
  </si>
  <si>
    <t>25 892 985 809</t>
  </si>
  <si>
    <t>Manager Contaminated Sites (Director)</t>
  </si>
  <si>
    <t>stephen.patmore@auroraenvironmental.com.au</t>
  </si>
  <si>
    <t>(08) 9227 2600</t>
  </si>
  <si>
    <t>info@auroraenvironmental.com.au</t>
  </si>
  <si>
    <t xml:space="preserve">150 804 603 </t>
  </si>
  <si>
    <t>67 150 804 603</t>
  </si>
  <si>
    <t>Donald MacMillan</t>
  </si>
  <si>
    <t>Buildings Lead, WA</t>
  </si>
  <si>
    <t>donald.macmillan@bgeeng.com</t>
  </si>
  <si>
    <t>sharon.trainor@bgeeng.com</t>
  </si>
  <si>
    <t>603 941 797</t>
  </si>
  <si>
    <t>65 603 941 797</t>
  </si>
  <si>
    <t>Long Truong</t>
  </si>
  <si>
    <t>ltruong@bpaeng.com.au</t>
  </si>
  <si>
    <t>(08) 9382 8008</t>
  </si>
  <si>
    <t>bpa@bpaeng.com.au</t>
  </si>
  <si>
    <t>105 375 184</t>
  </si>
  <si>
    <t>21 105 375 184</t>
  </si>
  <si>
    <t xml:space="preserve">Nick de Vries </t>
  </si>
  <si>
    <t xml:space="preserve">State Manager - Western Australia </t>
  </si>
  <si>
    <t>ndevries@bridge42.com.au</t>
  </si>
  <si>
    <t>060 988 767</t>
  </si>
  <si>
    <t>79 060 988 767</t>
  </si>
  <si>
    <t>Pip Smith</t>
  </si>
  <si>
    <t>Business Development Manager &amp; Architect</t>
  </si>
  <si>
    <t>pip.smith@cadds.com.au</t>
  </si>
  <si>
    <t>Capital House Australasia</t>
  </si>
  <si>
    <t>Domenic Malatesta</t>
  </si>
  <si>
    <t>dmalatesta@capitalhouse.com.au</t>
  </si>
  <si>
    <t>As Above</t>
  </si>
  <si>
    <t>Carrier and Postmus Architects</t>
  </si>
  <si>
    <t>154 159 419</t>
  </si>
  <si>
    <t>TBC</t>
  </si>
  <si>
    <t>Brad Wetherall</t>
  </si>
  <si>
    <t>Practice Manager</t>
  </si>
  <si>
    <t>pm@capa.studio</t>
  </si>
  <si>
    <t>(08) 9380 9020</t>
  </si>
  <si>
    <t>justin@capa.studio</t>
  </si>
  <si>
    <t>CMW Geosciences Pty Ltd.</t>
  </si>
  <si>
    <t>153 490 870</t>
  </si>
  <si>
    <t>32 153 490 870</t>
  </si>
  <si>
    <t>Tim Robinson</t>
  </si>
  <si>
    <t>Principal Engineering Geologist</t>
  </si>
  <si>
    <t>timr@cmwgeo.com</t>
  </si>
  <si>
    <t>0457 072 202</t>
  </si>
  <si>
    <t>143 844 106</t>
  </si>
  <si>
    <t>25 143 844 106</t>
  </si>
  <si>
    <t>Gareth Jenkins</t>
  </si>
  <si>
    <t>Chief Technical Officer</t>
  </si>
  <si>
    <t>bids@pfeng.com.au</t>
  </si>
  <si>
    <t>(08) 9382 5111</t>
  </si>
  <si>
    <t>142 458 302</t>
  </si>
  <si>
    <t>51 142 458 302</t>
  </si>
  <si>
    <t>Ben Keane</t>
  </si>
  <si>
    <t>ben@chdwa.com.au</t>
  </si>
  <si>
    <t>Crossland &amp; Hardy Pty Ltd</t>
  </si>
  <si>
    <t>Daniel Macey</t>
  </si>
  <si>
    <t>admin@chsurveys.com.au</t>
  </si>
  <si>
    <t>669 203 061</t>
  </si>
  <si>
    <t>77 669 203 061</t>
  </si>
  <si>
    <t>Kevin Kelly</t>
  </si>
  <si>
    <t>k@cwc.world</t>
  </si>
  <si>
    <t>0439 952 378</t>
  </si>
  <si>
    <t xml:space="preserve">David Wills and Associates </t>
  </si>
  <si>
    <t>622 377 011</t>
  </si>
  <si>
    <t>93 622 377 011</t>
  </si>
  <si>
    <t>Athena Rowcliffe</t>
  </si>
  <si>
    <t>athena.rowcliffe@dwaeng.com.au</t>
  </si>
  <si>
    <t>reception@dwaeng.com.au</t>
  </si>
  <si>
    <t xml:space="preserve">DB Mechanical Consulting </t>
  </si>
  <si>
    <t xml:space="preserve">Magic Sky Pty Ltd as trustee for the Belotti Family Trust trading as DB Mechanical Consulting </t>
  </si>
  <si>
    <t>138 445 726</t>
  </si>
  <si>
    <t>62 551 516 408</t>
  </si>
  <si>
    <t xml:space="preserve">Daniel Belotti </t>
  </si>
  <si>
    <t xml:space="preserve">Director </t>
  </si>
  <si>
    <t>daniel@dbconsulting.net.au</t>
  </si>
  <si>
    <t>0488 060 651</t>
  </si>
  <si>
    <t>DBM Vircon</t>
  </si>
  <si>
    <t xml:space="preserve">127 960 114 </t>
  </si>
  <si>
    <t>49 127 960 114</t>
  </si>
  <si>
    <t>Razieh Tavallaei</t>
  </si>
  <si>
    <t>Senior Digital Engineering Project Manager</t>
  </si>
  <si>
    <t>razieh.tavallaei@dbmvircon.com</t>
  </si>
  <si>
    <t>Commercial@dbmvircon.com</t>
  </si>
  <si>
    <t>Wayne Stewart</t>
  </si>
  <si>
    <t>General Manager - Survey</t>
  </si>
  <si>
    <t>wayne.stewart@denada.net.au</t>
  </si>
  <si>
    <t>solutions@denada.net.au</t>
  </si>
  <si>
    <t>621 170 170</t>
  </si>
  <si>
    <t>22 621 170 170</t>
  </si>
  <si>
    <t>Gunther De Graeve</t>
  </si>
  <si>
    <t>gunther.degraeve@destravis.com</t>
  </si>
  <si>
    <t>0447 655 929</t>
  </si>
  <si>
    <t>Devlin Engineering and Management Pty Ltd</t>
  </si>
  <si>
    <t>Nick Devlin</t>
  </si>
  <si>
    <t>nick.devlin@devlinengineering.com.au</t>
  </si>
  <si>
    <t>N/A</t>
  </si>
  <si>
    <t>75 053 980 117</t>
  </si>
  <si>
    <t>Rob Shapland</t>
  </si>
  <si>
    <t>Senior Associate</t>
  </si>
  <si>
    <t>rob.shapland@douglaspartners.com.au</t>
  </si>
  <si>
    <t>(08) 9204 3511</t>
  </si>
  <si>
    <t>perth@douglaspartners.com.au</t>
  </si>
  <si>
    <t>100 944 545</t>
  </si>
  <si>
    <t>37 100 944 545</t>
  </si>
  <si>
    <t>John Van Vliet</t>
  </si>
  <si>
    <t>john@dsaptyltd.com</t>
  </si>
  <si>
    <t>dsa@dsaptyltd.com</t>
  </si>
  <si>
    <t>008 889 585</t>
  </si>
  <si>
    <t>83 008 889 585</t>
  </si>
  <si>
    <t>Mark Langdon</t>
  </si>
  <si>
    <t>mark@dwaarch.com.au</t>
  </si>
  <si>
    <t>As above</t>
  </si>
  <si>
    <t>dwa@dwaarch.com.au</t>
  </si>
  <si>
    <t>Ecoscape Australia Pty Ptd</t>
  </si>
  <si>
    <t>070 1280 675</t>
  </si>
  <si>
    <t>70 070 128 675</t>
  </si>
  <si>
    <t>Patrick Jordan</t>
  </si>
  <si>
    <t>patrickj@ecoscape.com.au</t>
  </si>
  <si>
    <t>(08) 9430 8955</t>
  </si>
  <si>
    <t>Level 1, 38 Adelaide Street
Fremantle (Walyalup) WA 6160
Whadjuk Boodja</t>
  </si>
  <si>
    <t>097 273 222</t>
  </si>
  <si>
    <t>36 097 273 222</t>
  </si>
  <si>
    <t>PRINCIPAL</t>
  </si>
  <si>
    <t>flavia.kiperman@elementadvisory.com.au</t>
  </si>
  <si>
    <t>(08) 9289 8300</t>
  </si>
  <si>
    <t>tenders@elementadvisory.com.au</t>
  </si>
  <si>
    <t>Emerge Associates</t>
  </si>
  <si>
    <t>086 336 245</t>
  </si>
  <si>
    <t>42 086 336 245</t>
  </si>
  <si>
    <t>Christopher Paul William Newton</t>
  </si>
  <si>
    <t>chris.newton@emergeassociates.com.au</t>
  </si>
  <si>
    <t>144 772 510</t>
  </si>
  <si>
    <t>57 144 772 510</t>
  </si>
  <si>
    <t>Jason.Hick@emergeassociates.com.au</t>
  </si>
  <si>
    <t>(08) 9380 4988</t>
  </si>
  <si>
    <t>Nathan Bryce</t>
  </si>
  <si>
    <t>nathanb@emf.com.au</t>
  </si>
  <si>
    <t>0423 883 145</t>
  </si>
  <si>
    <t>18 622 898 864</t>
  </si>
  <si>
    <t>Shaun Oostryck</t>
  </si>
  <si>
    <t>shaun@encon.com.au</t>
  </si>
  <si>
    <t>0419 748 632</t>
  </si>
  <si>
    <t>Environmental Engineers International</t>
  </si>
  <si>
    <t>Dr. Rajendra Kurup</t>
  </si>
  <si>
    <t>CEO</t>
  </si>
  <si>
    <t>raj.kurup@enviroengineers.com.au</t>
  </si>
  <si>
    <t>Mr Jade Holden</t>
  </si>
  <si>
    <t>jade.holden@eoshconsulting.com</t>
  </si>
  <si>
    <t>admin@eoshconsulting.com</t>
  </si>
  <si>
    <t>ESC Engineering</t>
  </si>
  <si>
    <t>Electrical Services Consulting Pty Ltd (ESC Engineering)</t>
  </si>
  <si>
    <t>Mark Chisholm</t>
  </si>
  <si>
    <t>mark@escengineering.com.au</t>
  </si>
  <si>
    <t>admin@escengineering.com.au</t>
  </si>
  <si>
    <t xml:space="preserve">Engineering Technology Consultants Pty Ltd ATF Engineering Technology Consultants Trust </t>
  </si>
  <si>
    <t>46 503 374 634</t>
  </si>
  <si>
    <t xml:space="preserve">Robert Milburn </t>
  </si>
  <si>
    <t>rmilburn@etcpl.com.au</t>
  </si>
  <si>
    <t>FK Thompson &amp; Associates PtyLtd</t>
  </si>
  <si>
    <t>008 938 903</t>
  </si>
  <si>
    <t>78 008 938 903</t>
  </si>
  <si>
    <t>Flint Engineering</t>
  </si>
  <si>
    <t>611 194 177</t>
  </si>
  <si>
    <t>87 611 194 177</t>
  </si>
  <si>
    <t>kristy.jones@flintengineering.com.au</t>
  </si>
  <si>
    <t>0420 835 830</t>
  </si>
  <si>
    <t>Chris Swiderski</t>
  </si>
  <si>
    <t>c.swiderski@flyt.com.au</t>
  </si>
  <si>
    <t>info@flyt.com.au</t>
  </si>
  <si>
    <t>Focus Consulting WA</t>
  </si>
  <si>
    <t>Paul Jeffs</t>
  </si>
  <si>
    <t>paul@focuswa.com.au</t>
  </si>
  <si>
    <t>0408 721 167</t>
  </si>
  <si>
    <t>87 605 660 204</t>
  </si>
  <si>
    <t>Chris Gooch</t>
  </si>
  <si>
    <t>admin@forth.com.au</t>
  </si>
  <si>
    <t>154 645 888</t>
  </si>
  <si>
    <t>95 154 645 888</t>
  </si>
  <si>
    <t>Andrew Thomas</t>
  </si>
  <si>
    <t>andrew@fourls.com.au</t>
  </si>
  <si>
    <t>G2N Project Management Solutions</t>
  </si>
  <si>
    <t>645 826 375</t>
  </si>
  <si>
    <t>22 357 212 467</t>
  </si>
  <si>
    <t>valentine.nhunzvi@g2n.com.au</t>
  </si>
  <si>
    <t>Gabriels Hearne Farrell Pty Ltd ATF GHF Unit Trust</t>
  </si>
  <si>
    <t>608 956 734</t>
  </si>
  <si>
    <t>22 313 389 604</t>
  </si>
  <si>
    <t>Benjamin Farrell</t>
  </si>
  <si>
    <t>ben@gabriels.net.au</t>
  </si>
  <si>
    <t>(08) 9474 5966</t>
  </si>
  <si>
    <t>reception@gabriels.net.au</t>
  </si>
  <si>
    <t>GHD</t>
  </si>
  <si>
    <t>008 488 373</t>
  </si>
  <si>
    <t>39 008 488 373</t>
  </si>
  <si>
    <t>Ricardo Kiperman</t>
  </si>
  <si>
    <t>Market Leader Property &amp; Buildings WA</t>
  </si>
  <si>
    <t>ricardo.kiperman@ghd.com</t>
  </si>
  <si>
    <t>85 641 319 262</t>
  </si>
  <si>
    <t xml:space="preserve">Glen Pikor </t>
  </si>
  <si>
    <t>glen@gjpengineering.com.au</t>
  </si>
  <si>
    <t xml:space="preserve">Graham Hunt </t>
  </si>
  <si>
    <t>graham@grahamhuntarchitect.com.au</t>
  </si>
  <si>
    <t>Kavan Applegate</t>
  </si>
  <si>
    <t xml:space="preserve">kavan@gb-a.au	</t>
  </si>
  <si>
    <t>kavan@gb-a.au</t>
  </si>
  <si>
    <t>605 604 144</t>
  </si>
  <si>
    <t>48 605 604 144</t>
  </si>
  <si>
    <t>Richard Oppusunggu</t>
  </si>
  <si>
    <t>hks.wabd@hksolutions.com.au</t>
  </si>
  <si>
    <t>0431 662 275</t>
  </si>
  <si>
    <t>Hassell Ltd</t>
  </si>
  <si>
    <t>007 711 435</t>
  </si>
  <si>
    <t>24 007 711 435</t>
  </si>
  <si>
    <t>Anthony Brookfield</t>
  </si>
  <si>
    <t>abrookfield@hassellstudio.com</t>
  </si>
  <si>
    <t>603 583 786</t>
  </si>
  <si>
    <t>67 603 583 786</t>
  </si>
  <si>
    <t>Clients and Practice Lead</t>
  </si>
  <si>
    <t>felicity.komorowski@hera.net.au</t>
  </si>
  <si>
    <t>Rochdale Holdings Pty Ltd</t>
  </si>
  <si>
    <t>009 049 067</t>
  </si>
  <si>
    <t>85 009 049 067</t>
  </si>
  <si>
    <t>Tim Reynolds</t>
  </si>
  <si>
    <t>tim@hsacoustics.com.au</t>
  </si>
  <si>
    <t>600 306 241</t>
  </si>
  <si>
    <t>37 600 306 241</t>
  </si>
  <si>
    <t>Donna Mantell</t>
  </si>
  <si>
    <t>donnam@hewshott.com</t>
  </si>
  <si>
    <t>(08) 6230 2780</t>
  </si>
  <si>
    <t>105 493 221</t>
  </si>
  <si>
    <t>1800 351 235</t>
  </si>
  <si>
    <t>info@hfmassets.com.au</t>
  </si>
  <si>
    <t>Hille Thompson &amp; Delfos</t>
  </si>
  <si>
    <t>Viewland Pty Ltd ATF the Hilson Trading Trust</t>
  </si>
  <si>
    <t>Brad Collard</t>
  </si>
  <si>
    <t>brad@htds.com.au</t>
  </si>
  <si>
    <t>htdsurveys@htds.com.au</t>
  </si>
  <si>
    <t>Hydraulics Design Australia</t>
  </si>
  <si>
    <t>53 855 398 948</t>
  </si>
  <si>
    <t>jat@hdawa.com.au</t>
  </si>
  <si>
    <t>accounts@hdawa.com.au</t>
  </si>
  <si>
    <t>106 675 156</t>
  </si>
  <si>
    <t>89 106 675 156</t>
  </si>
  <si>
    <t>Rohan McElroy</t>
  </si>
  <si>
    <t>Principal Structural Engineer</t>
  </si>
  <si>
    <t>rohan.mcelroy@icubed.com.au</t>
  </si>
  <si>
    <t>(07) 3870 8888</t>
  </si>
  <si>
    <t>projectadministration@icubed.com.au</t>
  </si>
  <si>
    <t>Inhabit Australasia Pty Ltd</t>
  </si>
  <si>
    <t>136 869 942</t>
  </si>
  <si>
    <t>77 136 869 942</t>
  </si>
  <si>
    <t>Lui Violanti</t>
  </si>
  <si>
    <t>Regional Manager Westerna Australia</t>
  </si>
  <si>
    <t>lui.violanti@inhabitgroup.com</t>
  </si>
  <si>
    <t>0402 787 711</t>
  </si>
  <si>
    <t>Jacobs</t>
  </si>
  <si>
    <t>001 024 095</t>
  </si>
  <si>
    <t>c/o Norton Rose Fulbright, Level 5, 60 Martin Place, 
Sydney NSW 2000</t>
  </si>
  <si>
    <t>37 001 024 095</t>
  </si>
  <si>
    <t xml:space="preserve">Senior Associate | Growth and Sales </t>
  </si>
  <si>
    <t>David.Belcastro@jacobs.com</t>
  </si>
  <si>
    <t>JBS&amp;G</t>
  </si>
  <si>
    <t>JBS&amp;G Australia Pty Ltd</t>
  </si>
  <si>
    <t>100 220 479</t>
  </si>
  <si>
    <t>Max Davies</t>
  </si>
  <si>
    <t xml:space="preserve">Senior Associate Consultant </t>
  </si>
  <si>
    <t>mdavies@jbsg.com.au</t>
  </si>
  <si>
    <t>accountswa@jbsg.com.au</t>
  </si>
  <si>
    <t>146 898 697</t>
  </si>
  <si>
    <t xml:space="preserve">95 146 898 697 </t>
  </si>
  <si>
    <t>Bryn Hawken</t>
  </si>
  <si>
    <t>bryn.hawken@johnstaff.com.au</t>
  </si>
  <si>
    <t>0408 342 389</t>
  </si>
  <si>
    <t>Josh Byrne &amp; Associates</t>
  </si>
  <si>
    <t>116 221 820</t>
  </si>
  <si>
    <t>20 116 221 820</t>
  </si>
  <si>
    <t>Kellogg Brown &amp; Root Pty Ltd</t>
  </si>
  <si>
    <t>007 660 317</t>
  </si>
  <si>
    <t xml:space="preserve">91 007 660 317 </t>
  </si>
  <si>
    <t>Robert Sutton</t>
  </si>
  <si>
    <t>Manager Defence and Buildings WA</t>
  </si>
  <si>
    <t>robert.sutton@kbr.com</t>
  </si>
  <si>
    <t>0434 871 959</t>
  </si>
  <si>
    <t>Kercheval Engineering Australia Pty Ltd</t>
  </si>
  <si>
    <t>608 771 357</t>
  </si>
  <si>
    <t>54 608 771 357</t>
  </si>
  <si>
    <t>Deon Viljoen</t>
  </si>
  <si>
    <t>deon.v@keaust.com.au</t>
  </si>
  <si>
    <t>093 003 297</t>
  </si>
  <si>
    <t>34 093 003 297</t>
  </si>
  <si>
    <t>Lawrence Roberts</t>
  </si>
  <si>
    <t>lawrence.roberts@leroberts.com.au</t>
  </si>
  <si>
    <t>leroberts@leroberts.com.au</t>
  </si>
  <si>
    <t>Rehbein Consulting Pty Ltd</t>
  </si>
  <si>
    <t>126 086 039</t>
  </si>
  <si>
    <t>12 126 086 039</t>
  </si>
  <si>
    <t>Paul Colley</t>
  </si>
  <si>
    <t>Principal Engineer / Partner</t>
  </si>
  <si>
    <t>paul.c@lar.net.au</t>
  </si>
  <si>
    <t>0488 114 894</t>
  </si>
  <si>
    <t>commercial@lar.net.au</t>
  </si>
  <si>
    <t xml:space="preserve">Land Kwality  </t>
  </si>
  <si>
    <t>617 358 399</t>
  </si>
  <si>
    <t>12 194 327 297</t>
  </si>
  <si>
    <t>Matthew Smith</t>
  </si>
  <si>
    <t>Senior Asbestos and Hazmat Consultant</t>
  </si>
  <si>
    <t>matt@landkwality.com.au</t>
  </si>
  <si>
    <t>0437 227 769</t>
  </si>
  <si>
    <t>matt@landkwality.com.au / admin@landkwality.com.au</t>
  </si>
  <si>
    <t xml:space="preserve">Landscape Planners </t>
  </si>
  <si>
    <t>52 199 467 921</t>
  </si>
  <si>
    <t>David Wheeler</t>
  </si>
  <si>
    <t>david@landscapeplanners.com.au</t>
  </si>
  <si>
    <t>Lead Consultants Pty Ltd</t>
  </si>
  <si>
    <t xml:space="preserve">161 637 636 </t>
  </si>
  <si>
    <t>71 161 637 636</t>
  </si>
  <si>
    <t>Kendal Riner</t>
  </si>
  <si>
    <t>Executive General Manager</t>
  </si>
  <si>
    <t>Kendal.Riner@leadconsultants.com.au</t>
  </si>
  <si>
    <t>admin@leadconsultants.com.au</t>
  </si>
  <si>
    <t xml:space="preserve">Lehr Consultants International (Australia) Pty Ltd </t>
  </si>
  <si>
    <t>124 107 973</t>
  </si>
  <si>
    <t>92 124 107 973</t>
  </si>
  <si>
    <t>Principal, Mechanical</t>
  </si>
  <si>
    <t>Mark.Brayshaw@lciconsultants.com.au</t>
  </si>
  <si>
    <t>0437 695 151</t>
  </si>
  <si>
    <t>644 825 623</t>
  </si>
  <si>
    <t>49 644 825 623</t>
  </si>
  <si>
    <t>David Humphry</t>
  </si>
  <si>
    <t>General Manager</t>
  </si>
  <si>
    <t>david.humphry@lewiswoolcott.com</t>
  </si>
  <si>
    <t>LPD GROUP PTY LTD</t>
  </si>
  <si>
    <t>SURVEY MANAGER</t>
  </si>
  <si>
    <t>SAM@LPDSURVEYS.COM.AU</t>
  </si>
  <si>
    <t>(08) 6245 7554</t>
  </si>
  <si>
    <t>159 052 865</t>
  </si>
  <si>
    <t>55 159 052 865</t>
  </si>
  <si>
    <t>Simon Thwaites</t>
  </si>
  <si>
    <t>Simon.Thwaites@lucidconsulting.com.au</t>
  </si>
  <si>
    <t>perth@lucidconsulting.com.au</t>
  </si>
  <si>
    <t>006 675 403</t>
  </si>
  <si>
    <t>53 470 077 191</t>
  </si>
  <si>
    <t>Ben Wilson</t>
  </si>
  <si>
    <t>bwilson@marshallday.com</t>
  </si>
  <si>
    <t xml:space="preserve">MEnD Consulting </t>
  </si>
  <si>
    <t>600 759 555</t>
  </si>
  <si>
    <t>Daniel Dalton</t>
  </si>
  <si>
    <t>Technical Director</t>
  </si>
  <si>
    <t>daniel.dalton@mend.com.au</t>
  </si>
  <si>
    <t>0438 948 047</t>
  </si>
  <si>
    <t>tenderadmin@duratec.com.au</t>
  </si>
  <si>
    <t>MKA Electrical Design Consultants Pty Ltd</t>
  </si>
  <si>
    <t>628 750 069</t>
  </si>
  <si>
    <t>69 628 750 069</t>
  </si>
  <si>
    <t>Mark Armanasco</t>
  </si>
  <si>
    <t>marka@mkadesign.com.au</t>
  </si>
  <si>
    <t>MNG Survey</t>
  </si>
  <si>
    <t>009 363 311</t>
  </si>
  <si>
    <t>90 009 363 311</t>
  </si>
  <si>
    <t>Colin Lyons</t>
  </si>
  <si>
    <t>info@mngsurvey.com.au</t>
  </si>
  <si>
    <t>(08) 6436 1599</t>
  </si>
  <si>
    <t>tenders@mngsurvey.com.au</t>
  </si>
  <si>
    <t>NDY Management Pty Limited, T/A NDY, A Tetra Tech Company</t>
  </si>
  <si>
    <t>003 234 571</t>
  </si>
  <si>
    <t>29 003 234 571</t>
  </si>
  <si>
    <t>a.silat@ndy.com</t>
  </si>
  <si>
    <t>(08) 9281 6800</t>
  </si>
  <si>
    <t>perthsupport@ndy.com</t>
  </si>
  <si>
    <t>No Problems Just Solutions Pty Ltd (T/A Land Surveys)</t>
  </si>
  <si>
    <t>121 941 277</t>
  </si>
  <si>
    <t>15 121 941 277</t>
  </si>
  <si>
    <t>Philip Jonath</t>
  </si>
  <si>
    <t>State Manager - Perth</t>
  </si>
  <si>
    <t>pjonath@landsurveys.net.au</t>
  </si>
  <si>
    <t>0433 660 963</t>
  </si>
  <si>
    <t>pjonath@landsurveys.net.au ; admin@landsurveys.net.au</t>
  </si>
  <si>
    <t>PEAK CONSULTANTS PTY LTD</t>
  </si>
  <si>
    <t>53 995 310 352</t>
  </si>
  <si>
    <t>DIRECTORS</t>
  </si>
  <si>
    <t>works@peakcpl.com.au</t>
  </si>
  <si>
    <t>Peritas</t>
  </si>
  <si>
    <t>131 388 326</t>
  </si>
  <si>
    <t>18 131 388 326</t>
  </si>
  <si>
    <t>Matt Waring</t>
  </si>
  <si>
    <t>National Business Development Manager</t>
  </si>
  <si>
    <t>mwaring@peritas.au | enquiries@peritas.au</t>
  </si>
  <si>
    <t>accounts@peritas.au</t>
  </si>
  <si>
    <t>637 195 969</t>
  </si>
  <si>
    <t>59 637 195 969</t>
  </si>
  <si>
    <t>Tim Judd</t>
  </si>
  <si>
    <t>tim.judd@pja.com.au</t>
  </si>
  <si>
    <t>PLACE Laboratory Pty Ltd (as trustee for The Lab Unit Trust)</t>
  </si>
  <si>
    <t>169 889 699</t>
  </si>
  <si>
    <t>24 169 889 699</t>
  </si>
  <si>
    <t>Shlomit Strum</t>
  </si>
  <si>
    <t>shlomit@placelaboratory.com</t>
  </si>
  <si>
    <t>671 178 135</t>
  </si>
  <si>
    <t>44 671 178 135</t>
  </si>
  <si>
    <t>ralf.boepple@plexusengineers.com.au</t>
  </si>
  <si>
    <t>0439 929 667 </t>
  </si>
  <si>
    <t>Tusno Pty Ltd as trustee for the Consulting Engineering Unit Trust trading as Porter Consulting Engineers</t>
  </si>
  <si>
    <t>070 097 148</t>
  </si>
  <si>
    <t>78 636 396 385</t>
  </si>
  <si>
    <t>Brad Harris</t>
  </si>
  <si>
    <t>brad@portereng.com.au</t>
  </si>
  <si>
    <t>office@portereng.com.au</t>
  </si>
  <si>
    <t>612 025 868</t>
  </si>
  <si>
    <t>46 612 025 868</t>
  </si>
  <si>
    <t>Mr Amish Sheth</t>
  </si>
  <si>
    <t>asheth@powerlyt.com</t>
  </si>
  <si>
    <t>0433 164 327</t>
  </si>
  <si>
    <t>admin@powerlyt.com</t>
  </si>
  <si>
    <t>142 106 581</t>
  </si>
  <si>
    <t>The Garden Office Park, Ground floor, Building C/355 Scarborough Beach Rd, Osborne Park WA 6017</t>
  </si>
  <si>
    <t>12 142 106 581</t>
  </si>
  <si>
    <t>Melanie Connell</t>
  </si>
  <si>
    <t xml:space="preserve">Managing Consultant </t>
  </si>
  <si>
    <t>melanie.connell@prensa.com.au</t>
  </si>
  <si>
    <t xml:space="preserve">(08) 9240 5010 </t>
  </si>
  <si>
    <t>melanie.connell@prensa.com.au or admin@prensa.com.au</t>
  </si>
  <si>
    <t>668 880 448</t>
  </si>
  <si>
    <t>89 668 880 448</t>
  </si>
  <si>
    <t>Ray Cook</t>
  </si>
  <si>
    <t>Transport Advisory Director</t>
  </si>
  <si>
    <t>tenders@ptgconsulting.com.au</t>
  </si>
  <si>
    <t>681 237 981</t>
  </si>
  <si>
    <t>47 681 237 981</t>
  </si>
  <si>
    <t>Alistair Horsfall</t>
  </si>
  <si>
    <t>alistair.horsfall@Q10consultants.com.au</t>
  </si>
  <si>
    <t>0432 427570</t>
  </si>
  <si>
    <t>Ipickrich Investments Pty Ltd</t>
  </si>
  <si>
    <t>606 760 614</t>
  </si>
  <si>
    <t>83 606 760 614</t>
  </si>
  <si>
    <t>Richard Chater</t>
  </si>
  <si>
    <t>Richard.Chater@r1sk.com.au</t>
  </si>
  <si>
    <t>0413 887 137</t>
  </si>
  <si>
    <t>accounts@r1sk.com.au</t>
  </si>
  <si>
    <t>REALMstudios Pty Ltd</t>
  </si>
  <si>
    <t>165 483 330</t>
  </si>
  <si>
    <t>39 165 483 330</t>
  </si>
  <si>
    <t>Founding Director</t>
  </si>
  <si>
    <t>damien.pericles@realmstudios.com</t>
  </si>
  <si>
    <t>0456 714 655</t>
  </si>
  <si>
    <t>631 948 135</t>
  </si>
  <si>
    <t>25 631 948 135</t>
  </si>
  <si>
    <t>WA Business Leader</t>
  </si>
  <si>
    <t>a.godfrey@redfoxadvisory.com</t>
  </si>
  <si>
    <t>0416 374 888</t>
  </si>
  <si>
    <t>RED OHMS Group Pty Ltd</t>
  </si>
  <si>
    <t>54 169 227 276</t>
  </si>
  <si>
    <t>Tony Wittcomb</t>
  </si>
  <si>
    <t>Managing Director-Operations</t>
  </si>
  <si>
    <t>antony.wittcomb@redohmsgroup.com.au</t>
  </si>
  <si>
    <t>0428 475 887</t>
  </si>
  <si>
    <t xml:space="preserve">Shane Conaghan </t>
  </si>
  <si>
    <t>WA State Lead and National Technical Lead - Environment</t>
  </si>
  <si>
    <t>shane.conaghan@riskfactors.com.au</t>
  </si>
  <si>
    <t>0455 896 123</t>
  </si>
  <si>
    <t>Level 2, Building C/355 Scarborough Beach Road, Osborne Park WA 6017</t>
  </si>
  <si>
    <t>RP Infrastructure Pty Ltd</t>
  </si>
  <si>
    <t>065 072 193</t>
  </si>
  <si>
    <t>62 065 072 193</t>
  </si>
  <si>
    <t>Leigh Bosworth</t>
  </si>
  <si>
    <t>leigh.bosworth@rpinfrastructure.com.au</t>
  </si>
  <si>
    <t>0434 367 793</t>
  </si>
  <si>
    <t>RPS</t>
  </si>
  <si>
    <t>117 883 173</t>
  </si>
  <si>
    <t>97 117 883 173</t>
  </si>
  <si>
    <t>Colm Corcoran</t>
  </si>
  <si>
    <t>Practice Leader - Environmental Management and Remediation</t>
  </si>
  <si>
    <t>colm.corcoran@rpsconsulting.com</t>
  </si>
  <si>
    <t>rps.rpo.tenders@rpsconsulting.com</t>
  </si>
  <si>
    <t>Rubiks Project Management Pty Ltd</t>
  </si>
  <si>
    <t>Steve Moran</t>
  </si>
  <si>
    <t>steve@rubiks.com.au</t>
  </si>
  <si>
    <t>0402 219 561</t>
  </si>
  <si>
    <t>admin@rubiks.com.au</t>
  </si>
  <si>
    <t>SABA CIVIL MANAGEMENT &amp; CONSULTANCY PTY LTD</t>
  </si>
  <si>
    <t>635 121 756</t>
  </si>
  <si>
    <t>39 635 121 756</t>
  </si>
  <si>
    <t>Josephsaba@sabacmc.com</t>
  </si>
  <si>
    <t>0478 415 957</t>
  </si>
  <si>
    <t>Saraceni Fire Engineering Group</t>
  </si>
  <si>
    <t>009 286 800</t>
  </si>
  <si>
    <t>88 009 286 800</t>
  </si>
  <si>
    <t>Loui Saraceni</t>
  </si>
  <si>
    <t>loui@sfeg.com.au</t>
  </si>
  <si>
    <t>admin@sfeg.com.au</t>
  </si>
  <si>
    <t>The Trustee for Scribe Trust</t>
  </si>
  <si>
    <t>33 713 921 375</t>
  </si>
  <si>
    <t>Steven Markham</t>
  </si>
  <si>
    <t>smarkham@scribegroup.com.au</t>
  </si>
  <si>
    <t>(08) 9417 1388</t>
  </si>
  <si>
    <t>scribe@scribegroup.com.au</t>
  </si>
  <si>
    <t>602 538 241</t>
  </si>
  <si>
    <t>35 602 538 241</t>
  </si>
  <si>
    <t>Craig Wright</t>
  </si>
  <si>
    <t>cwright@securityconsultinggroup.com.au</t>
  </si>
  <si>
    <t>122 490 000</t>
  </si>
  <si>
    <t>Peter Walkemyer</t>
  </si>
  <si>
    <t xml:space="preserve">General Manager </t>
  </si>
  <si>
    <t>peter.walkemyer@onyxprojects.com</t>
  </si>
  <si>
    <t>Setu Holdings Pty Ltd ATF Gujarati Family Trust T/as Setu Projects</t>
  </si>
  <si>
    <t>626 950 356</t>
  </si>
  <si>
    <t>69 960 428 108</t>
  </si>
  <si>
    <t>Nishant Gujarati</t>
  </si>
  <si>
    <t>nishant@setuprojects.com</t>
  </si>
  <si>
    <t>admin@setuprojects.com</t>
  </si>
  <si>
    <t>Shawmac Pty Ltd ATF Starport Unit Trust TAS Workwise Australia</t>
  </si>
  <si>
    <t>51 828 614 001</t>
  </si>
  <si>
    <t>Paul Nguyen</t>
  </si>
  <si>
    <t>pnguyen@shawmac.com.au</t>
  </si>
  <si>
    <t>admin@shawmac.com.au</t>
  </si>
  <si>
    <t>Site Environmental &amp; Remediation Services (WA) Pty Ltd</t>
  </si>
  <si>
    <t>Matt Campbell</t>
  </si>
  <si>
    <t>matt@sers.net.au</t>
  </si>
  <si>
    <t xml:space="preserve">SLR Consulting Australia Pty Ltd </t>
  </si>
  <si>
    <t>001 584 612</t>
  </si>
  <si>
    <t>29 001 584 612</t>
  </si>
  <si>
    <t xml:space="preserve">Scott Bird </t>
  </si>
  <si>
    <t>Technical Director/ Growth Lead</t>
  </si>
  <si>
    <t>sbird@slrconsulting.com</t>
  </si>
  <si>
    <t>tendersapac@slrconsulting.com</t>
  </si>
  <si>
    <t>065 475 149</t>
  </si>
  <si>
    <t>47 065 475 149</t>
  </si>
  <si>
    <t>David Baird</t>
  </si>
  <si>
    <t>Manager - Roads &amp; Highways, Perth</t>
  </si>
  <si>
    <t>David.Baird@smec.com</t>
  </si>
  <si>
    <t xml:space="preserve">Stantec Australia Pty Ltd </t>
  </si>
  <si>
    <t>007 820 322</t>
  </si>
  <si>
    <t>17 007 820 322</t>
  </si>
  <si>
    <t>Elliot Alfirevich</t>
  </si>
  <si>
    <t>Director, Operations Leader, Buildings, WA</t>
  </si>
  <si>
    <t>Elliot.Alfirevich@stantec.com</t>
  </si>
  <si>
    <t xml:space="preserve">Steens Gray &amp; Kelly Pty Ltd AFT Steens Gray &amp; Kelly Unit Trust T/As Steens Gray &amp; Kelly </t>
  </si>
  <si>
    <t>74 338 171 615</t>
  </si>
  <si>
    <t>Ben MacLeevernan</t>
  </si>
  <si>
    <t>ben@sgk.com.au</t>
  </si>
  <si>
    <t>0417 934 054</t>
  </si>
  <si>
    <t>admin@sgk.com.au</t>
  </si>
  <si>
    <t>SMW&amp;C Unit Trust trading as Stevens McGann Willcock and Copping Pty Ltd</t>
  </si>
  <si>
    <t>009 166 643</t>
  </si>
  <si>
    <t>59 698 973 952</t>
  </si>
  <si>
    <t xml:space="preserve">Shane Wilson </t>
  </si>
  <si>
    <t>Director - MIEAust, M. ARIAH. Chartered Professional Engineer. CPEng. NER</t>
  </si>
  <si>
    <t>shane@smwc.com.au</t>
  </si>
  <si>
    <t xml:space="preserve">smwc@smwc.com.au </t>
  </si>
  <si>
    <t>Trustee for the SFC Unit Trust trading as Strategic Fire Consulting</t>
  </si>
  <si>
    <t>53 231 466 796</t>
  </si>
  <si>
    <t>Julie Gibson</t>
  </si>
  <si>
    <t>Director, Fire Safety Engineer</t>
  </si>
  <si>
    <t>julie@strategicfireconsulting.com.au</t>
  </si>
  <si>
    <t>0431 951 877</t>
  </si>
  <si>
    <t>Zemla Pty Ltd ATF the Young Purich &amp; Higham Unit Trust T/A Structerre Consulting Engineers</t>
  </si>
  <si>
    <t>008 966 283</t>
  </si>
  <si>
    <t>71 349 772 837</t>
  </si>
  <si>
    <t>WA Geotechnical Business Development Manager / WA Annex Team Leader</t>
  </si>
  <si>
    <t>bwilson@structerre.com.au</t>
  </si>
  <si>
    <t>0488 114 161</t>
  </si>
  <si>
    <t>wageoquotes@structerre.com.au</t>
  </si>
  <si>
    <t xml:space="preserve">Successful Projects </t>
  </si>
  <si>
    <t>Brett David Investments Pty Ltd Trading As Successful Projects</t>
  </si>
  <si>
    <t>078 054 305</t>
  </si>
  <si>
    <t>28 078 054 305</t>
  </si>
  <si>
    <t>Brett Anderson</t>
  </si>
  <si>
    <t>business.management@successfulprojects.com.au</t>
  </si>
  <si>
    <t>670 240 561</t>
  </si>
  <si>
    <t>55 670 240 561</t>
  </si>
  <si>
    <t>Mark Price</t>
  </si>
  <si>
    <t>mark.price@summation.au</t>
  </si>
  <si>
    <t>admin@summation.au</t>
  </si>
  <si>
    <t>SW19 Pty Ltd</t>
  </si>
  <si>
    <t>122 607 676</t>
  </si>
  <si>
    <t>49 122 607 676</t>
  </si>
  <si>
    <t>Chris Roeves</t>
  </si>
  <si>
    <t>chris@sw19.com.au</t>
  </si>
  <si>
    <t>1300 019 019</t>
  </si>
  <si>
    <t>admin@sw19.com.au</t>
  </si>
  <si>
    <t>TBH</t>
  </si>
  <si>
    <t>Tracey Brunstrom &amp; Hammond Pty Ltd</t>
  </si>
  <si>
    <t>008 444 700</t>
  </si>
  <si>
    <t>73 008 444 700</t>
  </si>
  <si>
    <t>Edward Ho</t>
  </si>
  <si>
    <t>edward.ho@tbhint.com</t>
  </si>
  <si>
    <t>139 460 521</t>
  </si>
  <si>
    <t>Level 19, Tower B, Citadel Tower, 799 Pacific Highway Chatswood NSW 2067</t>
  </si>
  <si>
    <t>55 139 460 521</t>
  </si>
  <si>
    <t>Simon Harrop</t>
  </si>
  <si>
    <t>Principal HAZMAT Consultant</t>
  </si>
  <si>
    <t>Simon.Harrop@tetratech.com</t>
  </si>
  <si>
    <t>The APP Group</t>
  </si>
  <si>
    <t>APP Corporation Pty Limited</t>
  </si>
  <si>
    <t>003 764 770</t>
  </si>
  <si>
    <t>29 003 764 770</t>
  </si>
  <si>
    <t>0421 890 062</t>
  </si>
  <si>
    <t>APPLegal@app.com.au</t>
  </si>
  <si>
    <t>Tim Franklin Engineering</t>
  </si>
  <si>
    <t>Marbany Pty Ltd</t>
  </si>
  <si>
    <t>Tim Franklin</t>
  </si>
  <si>
    <t>tfe@westnet.com.au</t>
  </si>
  <si>
    <t>TSA Riley Pty Ltd</t>
  </si>
  <si>
    <t>099 000 272</t>
  </si>
  <si>
    <t>71 099 000 272</t>
  </si>
  <si>
    <t>Rhiannon Longville</t>
  </si>
  <si>
    <t>Regional General Manager - WA</t>
  </si>
  <si>
    <t>rhiannon.longville@tsariley.au</t>
  </si>
  <si>
    <t>tenders@tsariley.au</t>
  </si>
  <si>
    <t>UDLA Pty Ltd</t>
  </si>
  <si>
    <t>The Trustee for UDLA Unit Trust</t>
  </si>
  <si>
    <t xml:space="preserve">Scott Lang </t>
  </si>
  <si>
    <t>scott@udla.com.au</t>
  </si>
  <si>
    <t>admin@udla.com.au</t>
  </si>
  <si>
    <t>615 735 727</t>
  </si>
  <si>
    <t>53 615 735 727</t>
  </si>
  <si>
    <t>Paul Rhodes</t>
  </si>
  <si>
    <t>Service Leader - Licensed Surveyor - Property Survey</t>
  </si>
  <si>
    <t>P.Rhodes@veris.com.au</t>
  </si>
  <si>
    <t>(08) 6241 3333</t>
  </si>
  <si>
    <t>veris.wa@veris.com.au</t>
  </si>
  <si>
    <t>Wells Building Designers and Consultants</t>
  </si>
  <si>
    <t>159 196 406</t>
  </si>
  <si>
    <t>Nick Wells</t>
  </si>
  <si>
    <t>nickw@wellsbd.com.au</t>
  </si>
  <si>
    <t>WGAWA PTY LTD</t>
  </si>
  <si>
    <t>600 420 773</t>
  </si>
  <si>
    <t>98 600 420 773</t>
  </si>
  <si>
    <t>John Clancy</t>
  </si>
  <si>
    <t>Joint Regional Manager - WA</t>
  </si>
  <si>
    <t>jclancy@wga.com.au</t>
  </si>
  <si>
    <t>GroupTenders@wga.com.au</t>
  </si>
  <si>
    <t>WML Consultants Pty Ltd</t>
  </si>
  <si>
    <t>092 471 531</t>
  </si>
  <si>
    <t>36 092 471 531</t>
  </si>
  <si>
    <t>Ian Broadley</t>
  </si>
  <si>
    <t>Principal Civil Engineer</t>
  </si>
  <si>
    <t>ibroadley@wml.com.au AND admin@wml.com.au</t>
  </si>
  <si>
    <t>admin@wml.com.au</t>
  </si>
  <si>
    <t>WSP Australia Pty Limited</t>
  </si>
  <si>
    <t>WSP AUSTRALIA PTY LTD</t>
  </si>
  <si>
    <t>078 004 798</t>
  </si>
  <si>
    <t>80 078 004 798</t>
  </si>
  <si>
    <t xml:space="preserve">Seamus Corrigan </t>
  </si>
  <si>
    <t>Associate Director • PROP Structures &amp; Civil - WA</t>
  </si>
  <si>
    <t>seamus.corrigan@wsp.com</t>
  </si>
  <si>
    <t>Legge Civil Pty Ltd</t>
  </si>
  <si>
    <t>Madina Engineering Pty Ltd ITF The M&amp;H Soliman Family Trust</t>
  </si>
  <si>
    <t>Meta Maya Environmental Pty Ltd.</t>
  </si>
  <si>
    <t>Quoin Consulting Pty Ltd</t>
  </si>
  <si>
    <t>Reeve and Associates PTY LTD</t>
  </si>
  <si>
    <t>RSA Pty Ltd ATF RSA Unit Trust</t>
  </si>
  <si>
    <t>Acoustic Services</t>
  </si>
  <si>
    <t>Hazardous Material Inspection</t>
  </si>
  <si>
    <t>Vertical Transport</t>
  </si>
  <si>
    <t>Building Information Modelling (BIM) Management</t>
  </si>
  <si>
    <t>Independent Superintendents</t>
  </si>
  <si>
    <t>Active</t>
  </si>
  <si>
    <t>R</t>
  </si>
  <si>
    <t>Inactive</t>
  </si>
  <si>
    <t>P</t>
  </si>
  <si>
    <t>WCS2024NR1: Standing Offer Arrangement for the Supply of Non-Residential Engineering and Building Related Services</t>
  </si>
  <si>
    <t>Contact Details</t>
  </si>
  <si>
    <t>Document Control</t>
  </si>
  <si>
    <t>LINK</t>
  </si>
  <si>
    <t>INDEX</t>
  </si>
  <si>
    <t>nathanb@emfwa.com</t>
  </si>
  <si>
    <t>TBC - Contact Departed
20-Jun-2025</t>
  </si>
  <si>
    <t>Matteo Tirapelle</t>
  </si>
  <si>
    <t>matteo.tirapelle@hera.net.au</t>
  </si>
  <si>
    <t>info@thompsonsurveying.com.au</t>
  </si>
  <si>
    <t>Heath Fisher</t>
  </si>
  <si>
    <t>heath.fisher@thompsonsurveying.com.au</t>
  </si>
  <si>
    <t>Principal / Licensed Surveyor</t>
  </si>
  <si>
    <t>0421 877 650</t>
  </si>
  <si>
    <t>Bridge42</t>
  </si>
  <si>
    <t>CADDS Engineering</t>
  </si>
  <si>
    <t>Collaborative World Consultants</t>
  </si>
  <si>
    <t>De Nada Surveys</t>
  </si>
  <si>
    <t>DSA Pty Ltd</t>
  </si>
  <si>
    <t>The Planning Group Australia</t>
  </si>
  <si>
    <t>Blue Tang (WA) Pty Ltd</t>
  </si>
  <si>
    <t>Thompson Surveying Consultants</t>
  </si>
  <si>
    <t>Four Landscape Studio</t>
  </si>
  <si>
    <t>Guymer Bailey Landscape</t>
  </si>
  <si>
    <t>L E Roberts Building Design</t>
  </si>
  <si>
    <t>Land Kwality Nominees Pty Ltd ATF KSL Family Trust</t>
  </si>
  <si>
    <t>Lewis Woolcott Pty Ltd</t>
  </si>
  <si>
    <t>LCI Consultants (Australia)</t>
  </si>
  <si>
    <t>Land Surveys</t>
  </si>
  <si>
    <t>PLACE Laboratory Pty Ltd</t>
  </si>
  <si>
    <t>WML Consultants</t>
  </si>
  <si>
    <t>87 154 150 419</t>
  </si>
  <si>
    <t>71 105 493 221</t>
  </si>
  <si>
    <t>33 624 730 623</t>
  </si>
  <si>
    <t>21 149 885 165</t>
  </si>
  <si>
    <t>93 159 196 406</t>
  </si>
  <si>
    <t>30 982 363 197</t>
  </si>
  <si>
    <t>12 010 920 153</t>
  </si>
  <si>
    <t>72 620 698 240</t>
  </si>
  <si>
    <t>89 166 148 170</t>
  </si>
  <si>
    <t>61 154 998 928</t>
  </si>
  <si>
    <t>46 139 658 638</t>
  </si>
  <si>
    <t>87 151 668 665</t>
  </si>
  <si>
    <t>26 664 544 101</t>
  </si>
  <si>
    <t>86 163 794 750</t>
  </si>
  <si>
    <t>73 009 436 140</t>
  </si>
  <si>
    <t>45 106 022 833</t>
  </si>
  <si>
    <t>25 646 422 899</t>
  </si>
  <si>
    <t>81 606 090 788</t>
  </si>
  <si>
    <t>10-Apr-2026: Updated Business/Trading Name.</t>
  </si>
  <si>
    <t>10-Apr-2026: Updated Legal Entity Name.</t>
  </si>
  <si>
    <t>646 422 899</t>
  </si>
  <si>
    <t>106 022 833</t>
  </si>
  <si>
    <t>009 436 140</t>
  </si>
  <si>
    <t>606 090 788</t>
  </si>
  <si>
    <t>163 794 750</t>
  </si>
  <si>
    <t>664 544 101</t>
  </si>
  <si>
    <t>151 668 665</t>
  </si>
  <si>
    <t>154 998 928</t>
  </si>
  <si>
    <t>139 658 638</t>
  </si>
  <si>
    <t>166 148 170</t>
  </si>
  <si>
    <t>620 698 240</t>
  </si>
  <si>
    <t>605 660 204</t>
  </si>
  <si>
    <t>641 319 262</t>
  </si>
  <si>
    <t>010 920 153</t>
  </si>
  <si>
    <t>169 227 276</t>
  </si>
  <si>
    <t>149 885 165</t>
  </si>
  <si>
    <t>624 730 623</t>
  </si>
  <si>
    <t>89 617 902 628</t>
  </si>
  <si>
    <t>Blue Tang (WA) Pty Ltd ATF The Reef Unit Trust</t>
  </si>
  <si>
    <t>008 862 735</t>
  </si>
  <si>
    <t>Avanti Pty Ltd T/A Saraceni Fire Engineering Group</t>
  </si>
  <si>
    <t>Setu Holdings Pty Ltd ATF Gujarati Family Trust T/A Setu Projects</t>
  </si>
  <si>
    <t>Shawmac Pty Ltd ATF Starport Unit Trust T/A Workwise Australia</t>
  </si>
  <si>
    <t xml:space="preserve">Steens Gray &amp; Kelly Pty Ltd ATF Steens Gray &amp; Kelly Unit Trust T/A Steens Gray &amp; Kelly </t>
  </si>
  <si>
    <t>SMW&amp;C Unit Trust T/A Stevens McGann Willcock and Copping Pty Ltd</t>
  </si>
  <si>
    <t>Oma Design Services Pty Ltd ATF Oma Family Trust in partnership with JAT Designs Pty Ltd ATF JAT Trust T/A Hydraulics Design Australia</t>
  </si>
  <si>
    <t>Brett David Investments Pty Ltd T/A Successful Projects</t>
  </si>
  <si>
    <t>PLACE Laboratory Pty Ltd ATF The Lab Unit Trust</t>
  </si>
  <si>
    <t>Joseph Saba</t>
  </si>
  <si>
    <t>Mark Reid &amp; Heiner Schmidt</t>
  </si>
  <si>
    <t>Samuel Keenan</t>
  </si>
  <si>
    <t>Flavia Kiperman</t>
  </si>
  <si>
    <t>0411 731 480</t>
  </si>
  <si>
    <t>(08) 6185 1722</t>
  </si>
  <si>
    <t>(08) 6363 0800
0448 422 600</t>
  </si>
  <si>
    <t>(08) 9418 7725</t>
  </si>
  <si>
    <t>(08) 9324 3211</t>
  </si>
  <si>
    <t>(08) 9424 0900</t>
  </si>
  <si>
    <t>(08) 9344 8885</t>
  </si>
  <si>
    <t>0447 929 638</t>
  </si>
  <si>
    <t>(08) 9382 2711
0417 099 649</t>
  </si>
  <si>
    <t>(08) 9322 3844</t>
  </si>
  <si>
    <t>0402 843 429</t>
  </si>
  <si>
    <t>(08) 9288 1831</t>
  </si>
  <si>
    <t>(08) 6161 4769</t>
  </si>
  <si>
    <t>(08) 9328 5500</t>
  </si>
  <si>
    <t>(08) 9721 4000
0417 992 570</t>
  </si>
  <si>
    <t>(08) 9485 2921</t>
  </si>
  <si>
    <t>(08) 9286 4900</t>
  </si>
  <si>
    <t>(08) 6222 8851</t>
  </si>
  <si>
    <t>0402 291 256
03 8547 5000</t>
  </si>
  <si>
    <t>(08) 6185 1591</t>
  </si>
  <si>
    <t>(08) 9367 6200</t>
  </si>
  <si>
    <t>(08) 9921 3111</t>
  </si>
  <si>
    <t>(08) 9225 9300</t>
  </si>
  <si>
    <t>0407 435 095</t>
  </si>
  <si>
    <t>(08) 9144 2046</t>
  </si>
  <si>
    <t>0419242001
(08) 9242 3997</t>
  </si>
  <si>
    <t>(07) 5648 0800</t>
  </si>
  <si>
    <t>0415 650 835</t>
  </si>
  <si>
    <t>(08) 6263 8747</t>
  </si>
  <si>
    <t>(08) 9244 1142</t>
  </si>
  <si>
    <t>(08) 9965 2922</t>
  </si>
  <si>
    <t>0427 382 288</t>
  </si>
  <si>
    <t>(08) 9227 9313</t>
  </si>
  <si>
    <t>(08) 6188 4500</t>
  </si>
  <si>
    <t>(08) 9271 1366</t>
  </si>
  <si>
    <t>(08) 9226 0530
0424 152 625</t>
  </si>
  <si>
    <t>(08) 9355 1300</t>
  </si>
  <si>
    <t>(08) 9227 7477</t>
  </si>
  <si>
    <t>(08) 6268 8000</t>
  </si>
  <si>
    <t>0466 716 216</t>
  </si>
  <si>
    <t>0423 900 342</t>
  </si>
  <si>
    <t>(08) 9336 6528</t>
  </si>
  <si>
    <t>0424 451 987
(08) 9722 3544</t>
  </si>
  <si>
    <t>0433 497 062</t>
  </si>
  <si>
    <t>117 455 848</t>
  </si>
  <si>
    <t>617 902 628</t>
  </si>
  <si>
    <t>10-Apr-2026: Contact departed prior to award. Alternative being investigated.</t>
  </si>
  <si>
    <t xml:space="preserve">10-Apr-2026: Updated Business/Trading Name. </t>
  </si>
  <si>
    <t xml:space="preserve"> Landscape Planners Pty Ltd ATF the Wheeler Bishop Family Trust T/A Landscape Planners</t>
  </si>
  <si>
    <t>Studio Baan Architects Pty Ltd T/A Carrier and Postmus Architects (CaPA)</t>
  </si>
  <si>
    <t>Suite 25, 443 Albany Highway,
Victoria Park WA 6100</t>
  </si>
  <si>
    <t>Suite 2, Level 1, 33 Herbert Street,
St Leonards NSW 2065</t>
  </si>
  <si>
    <t>Unit 33, Level 1, 226 Beaufort Street,
Perth WA 6000</t>
  </si>
  <si>
    <t>Showroom 12, 976 Hay Street,
Perth WA 6000</t>
  </si>
  <si>
    <t>Unit 1 / 460 Roberts Road,
Subiaco WA 6008</t>
  </si>
  <si>
    <t>Unit 1 / 1 Walters Drive,
Osborne Park WA 6017</t>
  </si>
  <si>
    <t>43A Sparks Road,
Henderson WA 6166</t>
  </si>
  <si>
    <t>Level 1, 172 St Georges Tce,
Perth WA 6000</t>
  </si>
  <si>
    <t>Unit 2/34 Fallon Road,
Landsdale WA 6065</t>
  </si>
  <si>
    <t>13/16 Brodie-Hall Drive,
Bentley WA 6102</t>
  </si>
  <si>
    <t>U1/70 Albert Street,
Osborne Park WA 6017</t>
  </si>
  <si>
    <t>5/300 Rokeby Road,
Subiaco WA 6008</t>
  </si>
  <si>
    <t>U7/133 Grand Boulevard,
Joondalup WA 6027</t>
  </si>
  <si>
    <t>Level 1 38 Adelaide Street,
Fremantle WA 6160</t>
  </si>
  <si>
    <t>Level 1, 500 Hay Street,
Subiaco WA 6008</t>
  </si>
  <si>
    <t>Suite 4, 26 Subiaco Road,
Subiaco WA 6008</t>
  </si>
  <si>
    <t>First Floor, 25A Stephen Street,
Bunbury WA 6230</t>
  </si>
  <si>
    <t>60 Windich Street,
Esperance WA 6450</t>
  </si>
  <si>
    <t>Suite 1, Level 2, 16 Victoria  Avenue,
Perth WA 6000</t>
  </si>
  <si>
    <t>Level 2 , 179 St Georges Terrace,
Perth WA 6000</t>
  </si>
  <si>
    <t>Suite 1-G, 168 St Georges Tce,
Perth WA 6000</t>
  </si>
  <si>
    <t>44A Salisbury Street,
Bayswater WA 6053</t>
  </si>
  <si>
    <t>18 View Street,
North Perth WA 6006</t>
  </si>
  <si>
    <t>AMHR 4, 20 Twickenham Road,
Burswood WA 6100</t>
  </si>
  <si>
    <t>Level 1, 908 Albany Highway,
East Victoria Park WA 6101</t>
  </si>
  <si>
    <t>Level 28, 140 St Georges Terrace,
Perth WA 6000</t>
  </si>
  <si>
    <t>Suite 3, 810 North Lake Road,
Cockburn Central WA 6164</t>
  </si>
  <si>
    <t>Suite 10, 884 Beaufort Street,
Inglewood WA 6052</t>
  </si>
  <si>
    <t>1 Erindale Road,
Balcatta WA 6021</t>
  </si>
  <si>
    <t>5 Northwood St,
West Leederville WA 6007</t>
  </si>
  <si>
    <t>U11 / 56 Creaney Drive,
Kingsley WA 6026</t>
  </si>
  <si>
    <t>COLLIERS, ‘Grosvenor Place’, Level 30, 225 George Street,
Sydney NSW 2000</t>
  </si>
  <si>
    <t>U13, 279 Lord St,
Perth WA 6000</t>
  </si>
  <si>
    <t>C/- Harvest Taxation, 5 Charles Street,
South Perth WA 6151</t>
  </si>
  <si>
    <t>Ground Level 45 St Georges Terrace,
Perth WA 6000</t>
  </si>
  <si>
    <t>Unit 56, 12 St Georges Terrace,
Perth WA 6000</t>
  </si>
  <si>
    <t>B7/431 Roberts Rd,
Subiaco WA 6008</t>
  </si>
  <si>
    <t>Unit 17, 100 Railway Road,
Daglish WA 6008</t>
  </si>
  <si>
    <t>Unit 6, 18 Casuarina Drive,
Bunbury WA 6231</t>
  </si>
  <si>
    <t>14 Fawkner Gardens,
Hillarys WA 6025</t>
  </si>
  <si>
    <t>120 Tranquil Drive,
Carramar WA 6031</t>
  </si>
  <si>
    <t>1064 Hay St,
West Perth WA 6005</t>
  </si>
  <si>
    <t>U11/34 Eighth Avenue,
Maylands WA 6051</t>
  </si>
  <si>
    <t>154 High St,
Fremantle WA 6160</t>
  </si>
  <si>
    <t>L10, 999 Hay St,
Perth WA 6000</t>
  </si>
  <si>
    <t>L1, 182 St Georges Terrace,
Perth WA 6000</t>
  </si>
  <si>
    <t>Level 5, 969 Burke Rd,
Camberwell VIC 3124</t>
  </si>
  <si>
    <t>Building 2, Level 1, 631 Stuart Highway,
Berrimah NT 0828</t>
  </si>
  <si>
    <t>Level 1, 108 Rokeby Road,
Subiaco WA 6008</t>
  </si>
  <si>
    <t>Suite 34 / 11 Preston Street,
Como WA 6152</t>
  </si>
  <si>
    <t>Suite 16 / 100 Hay Street,
Subiaco WA 6008</t>
  </si>
  <si>
    <t>Level 36, World Square, 680 George Street,
Sydney NSW 2000</t>
  </si>
  <si>
    <t>1/300 Fitzgerald Street,
Perth WA 6000</t>
  </si>
  <si>
    <t>24 Durlacher Street,
Geraldton WA 6530</t>
  </si>
  <si>
    <t>Level 1, 2 Mill Street,
Perth WA 6000</t>
  </si>
  <si>
    <t xml:space="preserve">55 Surrey Road,
Rivervale WA 6103 </t>
  </si>
  <si>
    <t>Unit 2, 11 Hedland Place,
Karratha WA 6714</t>
  </si>
  <si>
    <t>1 Holleton Terrace,
Padbury WA 6025</t>
  </si>
  <si>
    <t>Unit 5 / 39 King George Street,
Innaloo WA 6018</t>
  </si>
  <si>
    <t>1/38 Pacific Avenue,
Miami QLD 4220</t>
  </si>
  <si>
    <t>Level 9, 108 St Georges Terrace,
Perth WA 6000</t>
  </si>
  <si>
    <t>Level 2/181 St Georges Terrace,
Perth WA 6000</t>
  </si>
  <si>
    <t>Unit 2 (#4) Tindale Street,
Mandurah WA 6210</t>
  </si>
  <si>
    <t>10/50 Gipps Street,
Collingwood VIC 3066</t>
  </si>
  <si>
    <t>26 Carbon Court,
Osborne Park WA 6017</t>
  </si>
  <si>
    <t>Level 4, 48 Barry Marshall Parade,
Murdoch WA 6150</t>
  </si>
  <si>
    <t>19 Brennan Way,
Belmont WA 6104</t>
  </si>
  <si>
    <t>12 Post Office Lane,
Geraldton WA 6530</t>
  </si>
  <si>
    <t>Level 2, 161 Collins Street,
Melbourne VIC 3000</t>
  </si>
  <si>
    <t>37 Ord Street,
Perth WA 6005</t>
  </si>
  <si>
    <t>Level 1/346 William Street,
Perth WA 6000</t>
  </si>
  <si>
    <t>Level 2, 31A, 207 Currumburra Road,
Ashmore QLD 4214</t>
  </si>
  <si>
    <t>30 Valencia Avenue,
Churchlands WA 6018</t>
  </si>
  <si>
    <t>Level 1, 127 Cambridge Street,
West Leederville WA 6007</t>
  </si>
  <si>
    <t>242 Murrary Street,
Perth WA 6000</t>
  </si>
  <si>
    <t>13-15 Richardson Street,
West Perth WA 6005</t>
  </si>
  <si>
    <t>Suite 3/12-16 Sydney Road,
Manly NSW 2095</t>
  </si>
  <si>
    <t>23 Hamilton St,
Subiaco WA 6008</t>
  </si>
  <si>
    <t>Level 1, Suite 101, 3 Cantonment Street,
Fremantle WA 6160</t>
  </si>
  <si>
    <t>U179, Level 5, 580 Hay St,
Perth WA 6000</t>
  </si>
  <si>
    <t>Traders Building, 18 Howard Street,
Perth WA 6000</t>
  </si>
  <si>
    <t>Level 2, 91 Havelock Street,
West Perth WA 6005</t>
  </si>
  <si>
    <t>Level 1, 66 Kings Park Road,
West Perth WA 6005</t>
  </si>
  <si>
    <t>29 Amelia Circuit,
West Beach WA 6450</t>
  </si>
  <si>
    <t>PO Box 276,
Applecross WA 6154</t>
  </si>
  <si>
    <t>Unit 2, 14 Ellesmere Circuit,
Success WA 6164</t>
  </si>
  <si>
    <t>PO Box 738,
Inglewood WA 6932</t>
  </si>
  <si>
    <t>PO Box 70,
North Perth WA 6906</t>
  </si>
  <si>
    <t>PO Box 322,
Subiaco WA 6094</t>
  </si>
  <si>
    <t>PO Box 3503,
Success WA 6964</t>
  </si>
  <si>
    <t>PO Box 900,
Inglewood WA 6932</t>
  </si>
  <si>
    <t>113 The Comenarra Parkway,
Turramurra NSW 2074</t>
  </si>
  <si>
    <t>PO Box 177,
Mount Lawley WA 6929</t>
  </si>
  <si>
    <t>Level 2, 7 English Street,
Essendon Fields VIC 3041</t>
  </si>
  <si>
    <t>Level 4, 167 Saint Georges Terrace,
Perth WA 6000</t>
  </si>
  <si>
    <t>Level 1, 72 St Georges Tce,
Perth WA 6000</t>
  </si>
  <si>
    <t>Quay Perth, 18 The Esplanade,
Perth WA 6000</t>
  </si>
  <si>
    <t>6/448 Roberts Road,
Subiaco WA 6008</t>
  </si>
  <si>
    <t>PO Box 2370,
Mandurah DC WA 6210</t>
  </si>
  <si>
    <t>PO Box 71,
Northbridge WA 6865</t>
  </si>
  <si>
    <t>PO Box 1219,
Karratha WA 6714</t>
  </si>
  <si>
    <t>PO Box 7462,
Cloisters Square WA 6850</t>
  </si>
  <si>
    <t>PO Box 820,
Geradlton WA 6531</t>
  </si>
  <si>
    <t>PO Box 5746,
St Georges Terrace Perth WA 6831</t>
  </si>
  <si>
    <t>PO Box 219,
Como WA 6952</t>
  </si>
  <si>
    <t>463 burns Beach Road,
Iluka WA 6028</t>
  </si>
  <si>
    <t>Unit 3, 2 Hardy St,
South Perth WA 6151</t>
  </si>
  <si>
    <t>20/663 Newcastle Street,
Leederville WA 6007</t>
  </si>
  <si>
    <t>Suite 4, 26 Railway Road,
Subiaco WA 6008</t>
  </si>
  <si>
    <t>PO Box 264,
Bassendean WA 6934</t>
  </si>
  <si>
    <t>PO Box 2150,
Subiaco WA 6904</t>
  </si>
  <si>
    <t>Level 1, 352 Murray Street,
Perth WA 6000</t>
  </si>
  <si>
    <t>Saba Civil Management &amp; Consultancy Pty Ltd</t>
  </si>
  <si>
    <t>Peak Consultants Pty Ltd</t>
  </si>
  <si>
    <t>GJP Engineering Pty Ltd</t>
  </si>
  <si>
    <t>LPD Group Pty Ltd</t>
  </si>
  <si>
    <r>
      <t xml:space="preserve">• Various updates (including typo corrections) applied to trading/legal entity names, ACN's, ABN's, contacts, addresses, and email addresses in the </t>
    </r>
    <r>
      <rPr>
        <b/>
        <sz val="9"/>
        <color theme="1"/>
        <rFont val="Calibri"/>
        <family val="2"/>
      </rPr>
      <t>Contact Details</t>
    </r>
    <r>
      <rPr>
        <sz val="9"/>
        <color theme="1"/>
        <rFont val="Calibri"/>
        <family val="2"/>
      </rPr>
      <t xml:space="preserve"> worksheet, in addition to updates to trading/legal entity names in the </t>
    </r>
    <r>
      <rPr>
        <b/>
        <sz val="9"/>
        <color theme="1"/>
        <rFont val="Calibri"/>
        <family val="2"/>
      </rPr>
      <t xml:space="preserve">Service Categories </t>
    </r>
    <r>
      <rPr>
        <sz val="9"/>
        <color theme="1"/>
        <rFont val="Calibri"/>
        <family val="2"/>
      </rPr>
      <t>worksheet to align.
• Freeze panes applied to improve accessibility when scrolling worksheets.</t>
    </r>
  </si>
  <si>
    <t>DBM Viircon Services (Australia) Pty Ltd</t>
  </si>
  <si>
    <t>ATC Williams Pty Ltd</t>
  </si>
  <si>
    <t>Airey Taylor Pty Ltd</t>
  </si>
  <si>
    <t>G2N Pty Ltd ATF G2N Trust</t>
  </si>
  <si>
    <t>NDY Management Pty Limited T/A NDY, A Tetra Tech Company</t>
  </si>
  <si>
    <t>Tusno Pty Ltd ATF the Consulting Engineering Unit Trust T/A Porter Consulting Engineers</t>
  </si>
  <si>
    <t>UDLA Pty Ltd ATF UDLA Unit Trust</t>
  </si>
  <si>
    <t xml:space="preserve">Magic Sky Pty Ltd ATF the Belotti Family Trust T/A DB Mechanical Consulting </t>
  </si>
  <si>
    <t>008 745 542</t>
  </si>
  <si>
    <t>608 868 444</t>
  </si>
  <si>
    <t>131 787 721</t>
  </si>
  <si>
    <t>46 008 745 542</t>
  </si>
  <si>
    <t>17 982 819 428</t>
  </si>
  <si>
    <t>Hunt, Graham Peter</t>
  </si>
  <si>
    <t>62 100 220 479</t>
  </si>
  <si>
    <t>36 600 759 555</t>
  </si>
  <si>
    <t>24 608 868 444</t>
  </si>
  <si>
    <t>30 131 787 721</t>
  </si>
  <si>
    <t>49 446 110 251</t>
  </si>
  <si>
    <t>9 Sarah Street,
Mascot NSW 2020</t>
  </si>
  <si>
    <t>596 Milton Road (Corner Miskin Street),
Toowong QLD 4066</t>
  </si>
  <si>
    <t>40 Wickham St, Fortitude Valley QLD 4006
Level 15, 58 Mounts Bay Road, Perth WA 6000</t>
  </si>
  <si>
    <t>12/18 Harvest Terrace,
West Perth WA 6005</t>
  </si>
  <si>
    <t>Level 1, 182 St. Georges Terrace,
Perth WA 6000</t>
  </si>
  <si>
    <t>Level 1, 182 St Georges Terrace,
Perth WA 6000</t>
  </si>
  <si>
    <t>Level 16, 580 George Street,
Sydney NSW 2000</t>
  </si>
  <si>
    <t>Level 25 385 Bourke Street,
Melbourne VIC 3000</t>
  </si>
  <si>
    <t>C/- Boroughs, Level 6, 77 Castlereagh Street,
Sydney NSW 2000</t>
  </si>
  <si>
    <t>L4, 160 Queen St,
Melbourne VIC 3000</t>
  </si>
  <si>
    <t>222-225 Beach Road,
Mordialloc VIC 3195</t>
  </si>
  <si>
    <t>Level 8, 850 Collins Street, Docklands VIC 3008
Level 5, 863 Hay Street, Perth WA 6000</t>
  </si>
  <si>
    <t>Level 2, 8 Windmill Street,
Sydney NSW 2000</t>
  </si>
  <si>
    <t>Level 3, 29 Flynn Street,
Wembley WA 6014</t>
  </si>
  <si>
    <t>Unit 1/218 Carr Place,
Leederville WA 6007</t>
  </si>
  <si>
    <t>177 Railway Parade,
Maylands WA 6051</t>
  </si>
  <si>
    <t>PO Box 2066,
Churchlands WA 6018</t>
  </si>
  <si>
    <t>Registered Address: Level 12/199 Grey St, South Brisbane QLD 4101
Perth Office Address: Level 2/167 St Georges Terrace, Perth WA 6000</t>
  </si>
  <si>
    <t>152 Junction Road,
Clayfield QLD 4011</t>
  </si>
  <si>
    <t>96 Hermitage Road,
West Ryde NSW 2114</t>
  </si>
  <si>
    <t>Level 3, 26 Charles Street,
South Perth WA 6151</t>
  </si>
  <si>
    <t>28 Melrose Crescent,
Menora WA 6050</t>
  </si>
  <si>
    <t>Unit 2, 5 Hasler Rd,
Osborne Park WA 6017</t>
  </si>
  <si>
    <t>38 Plantation St,
Menora WA 6050</t>
  </si>
  <si>
    <t>61 Little Collins Street,
Melbourne VIC 3000</t>
  </si>
  <si>
    <t>Level 6, 5 Gardner Close,
Milton QLD 4064</t>
  </si>
  <si>
    <t>Level 18, 530 Collins Street,
Melbourne VIC 3000</t>
  </si>
  <si>
    <t>C/- Jaquillard Minns, 65 Gilbert Street,
Adelaide SA 5000</t>
  </si>
  <si>
    <t>Suite 109, Atwell Buildings, 3 Cantonment Street,
Fremantle WA 6160</t>
  </si>
  <si>
    <t>Level 18, 180 Londsdale Street,
Melbourne VIC 3000</t>
  </si>
  <si>
    <t>Level 38, 108 St Georges Terrace,
Perth WA 6000</t>
  </si>
  <si>
    <t>12 Brown Street,
East Perth WA 6004</t>
  </si>
  <si>
    <t>Level 13, 90 Arthur Street,
North Sydney NSW 2060</t>
  </si>
  <si>
    <t>74 Goodwood Parade,
Burswood WA 6100</t>
  </si>
  <si>
    <t>Suite 14, 58 Kishorn Road,
Mount Pleasant WA 6153</t>
  </si>
  <si>
    <t>Unit 7/132 Terrace Road,
Perth WA 6000</t>
  </si>
  <si>
    <t>Level 7/220 St Georges Terrace,
Perth WA 6000</t>
  </si>
  <si>
    <t>C/O William Buck, Level 29, 66 Goulburn Street,
Sydney NSW 2000</t>
  </si>
  <si>
    <t>Level 8, 31 Duncan Street,
Fortitude Valley QLD 4006</t>
  </si>
  <si>
    <t>Level 18, 357 Collins Street,
Melbourne VIC 3000</t>
  </si>
  <si>
    <t>Level 2 - 4, 179 Grey Street,
South Bank QLD 4101</t>
  </si>
  <si>
    <t>281 Newcastle Street,
Northbridge WA 6003</t>
  </si>
  <si>
    <t>​​​Tenancy 202, Submarine School, Sub Base Platypus, 120 High Street,
North Sydney NSW 2060</t>
  </si>
  <si>
    <t>Level 7, 40 Mount Street,
North Sydney NSW 2060</t>
  </si>
  <si>
    <t>Level 22, 570 Bourke Street,
Melbourne VIC 3000</t>
  </si>
  <si>
    <t>Level 12, 15 Blue Street,
North Sydney NSW 2060</t>
  </si>
  <si>
    <t>Level 19, Tower B, Citadel Tower, 799 Pacific Highway,
Chatswood NSW 2067</t>
  </si>
  <si>
    <t>Level 14, 10 Spring Street, Sydney NSW 2000
Level 4, 263 Adelaide Terrace, Perth WA 6000</t>
  </si>
  <si>
    <t>54 Stirling Terrace,
Albany WA 6330</t>
  </si>
  <si>
    <t xml:space="preserve">Suite 1, Level 7 Allendale Square, 77 St Georges Terrace,
Perth WA 6000 </t>
  </si>
  <si>
    <t>Level 2, Atwell Building, 3 Cantonment Street,
Fremantle WA 6160</t>
  </si>
  <si>
    <t>41 Bishop Street,
Jolimont WA 6014</t>
  </si>
  <si>
    <t>Level 3, Mia Yellagonga Tower 2, 5 Spring Street,
Perth WA 6000</t>
  </si>
  <si>
    <t>(08) 9216 3650</t>
  </si>
  <si>
    <t>(08) 9336 7577</t>
  </si>
  <si>
    <t>(02) 9276 1480</t>
  </si>
  <si>
    <t>0419 474 070</t>
  </si>
  <si>
    <t>(08) 6218 2100</t>
  </si>
  <si>
    <t>(08) 6462 3200
0403 321 810</t>
  </si>
  <si>
    <t>(08) 6222 7127</t>
  </si>
  <si>
    <t>(08) 9491 0018</t>
  </si>
  <si>
    <t>(08) 9422 5900</t>
  </si>
  <si>
    <t>(08) 9220 2000</t>
  </si>
  <si>
    <t>0411 984 339</t>
  </si>
  <si>
    <t>0408 279 542</t>
  </si>
  <si>
    <t>(08) 9211 1111</t>
  </si>
  <si>
    <t>(08) 9315 9955</t>
  </si>
  <si>
    <t>(08) 6336 9299
0477 990 171</t>
  </si>
  <si>
    <t>(08) 9380 6288</t>
  </si>
  <si>
    <t xml:space="preserve">(08) 9380 3100 </t>
  </si>
  <si>
    <t>(08) 9469 4400</t>
  </si>
  <si>
    <t>0409 483 390</t>
  </si>
  <si>
    <t>0490 791 433</t>
  </si>
  <si>
    <t>0408 489 782</t>
  </si>
  <si>
    <t>0447 204 459</t>
  </si>
  <si>
    <t>(08) 9272 2214</t>
  </si>
  <si>
    <t>(08) 9206 2700</t>
  </si>
  <si>
    <t>(08) 6364 3300</t>
  </si>
  <si>
    <t>(08) 9327 8383</t>
  </si>
  <si>
    <t>(08) 9412 8355</t>
  </si>
  <si>
    <t>(08) 9332 1677</t>
  </si>
  <si>
    <t>(08) 6311 5577</t>
  </si>
  <si>
    <t>(08) 9265 0400</t>
  </si>
  <si>
    <t>0466 771 133</t>
  </si>
  <si>
    <t>0400 843 653</t>
  </si>
  <si>
    <t>Icubed Consulting Pty Ltd</t>
  </si>
  <si>
    <t>Dee O'Sullivan</t>
  </si>
  <si>
    <t>Finance Manager</t>
  </si>
  <si>
    <t>dee@joshbyrne.com.au</t>
  </si>
  <si>
    <t>(08) 9433 3721
0424 307 127</t>
  </si>
  <si>
    <t>darcy@joshbyrne.com.au</t>
  </si>
  <si>
    <t>Lorraine Ponti</t>
  </si>
  <si>
    <t>Project Director WA - Buildings</t>
  </si>
  <si>
    <t>Lorraine.Ponti@app.com.au</t>
  </si>
  <si>
    <t>Jack Buffington</t>
  </si>
  <si>
    <t>Jack.Buffington@jacobs.com</t>
  </si>
  <si>
    <t>PO Box 1492,
Toowong BC QLD 4066</t>
  </si>
  <si>
    <t>Level 15, 58 Mounts Bay Road,
Perth WA 6000</t>
  </si>
  <si>
    <t>Level 5, 225 St Georges Terrace,
Perth WA 6000</t>
  </si>
  <si>
    <t>QV1 Upper Plaza West, 250 St. Georges Terrace,
Perth WA 6000</t>
  </si>
  <si>
    <t>Level 3, WS2, 143 St George's Terrace,
Perth WA 6000</t>
  </si>
  <si>
    <t>L9, 197 St Georges Tce,
Perth WA 6000</t>
  </si>
  <si>
    <t>Level 1 251 St Georges Terrace,
Perth WA 6000</t>
  </si>
  <si>
    <t>Level 5 863 Hay Street,
Perth WA 6000</t>
  </si>
  <si>
    <t>Dilhorn House, 2 Bulwer Street,
Perth WA 6000</t>
  </si>
  <si>
    <t>GPO Box 2776,
Cloisters Square WA 6850</t>
  </si>
  <si>
    <t>PO Box 358,
North Perth WA 6909</t>
  </si>
  <si>
    <t>3 College Court,
Karrinyup WA 6018</t>
  </si>
  <si>
    <t>Level 2/167 St Georges Terrace,
Perth WA 6000</t>
  </si>
  <si>
    <t>36 O'Malley Street,
Osborne Park WA 6017</t>
  </si>
  <si>
    <t>Level 1, 242 Murray Street,
Perth WA 6000</t>
  </si>
  <si>
    <t>430 Roberts Road,
Subiaco WA 6008</t>
  </si>
  <si>
    <t>Mia Yellagonga, Level 5, Tower 2/5 Spring St, Perth WA 6000
PO Box H615, Perth, WA 6001</t>
  </si>
  <si>
    <t>Level 9 Allendale Square, 77 St Georges Terrace,
Perth WA 6000</t>
  </si>
  <si>
    <t>Locked Bag No. 3, 66 St Georges Terrace,
Perth WA 6831</t>
  </si>
  <si>
    <t>Level 11, 200 St Georges Terrace,
Perth WA 6000</t>
  </si>
  <si>
    <t>PO Box 1036,
Canning Bridge WA 6153</t>
  </si>
  <si>
    <t>Level 2, 190 St Georges Terrace,
Perth WA 6000</t>
  </si>
  <si>
    <t>PO Box 170,
West Perth WA 6872</t>
  </si>
  <si>
    <t>Level 2, 87 Colin Street,
West Perth WA 6005</t>
  </si>
  <si>
    <t>Level 8, 125 Murray Street,
Perth WA 6000</t>
  </si>
  <si>
    <t>PO Box 377,
Northbridge WA 6865</t>
  </si>
  <si>
    <t>Level 14, 109 St Georges Tce,
Perth WA 6000</t>
  </si>
  <si>
    <t xml:space="preserve"> Ground Floor, 226 Adelaide Terrace,
Perth WA 6000 </t>
  </si>
  <si>
    <t>18/225 St Georges Terrace,
Perth WA 6000</t>
  </si>
  <si>
    <t>Level 4, 263 Adelaide Terrace,
Perth WA 6000</t>
  </si>
  <si>
    <t>40 Radiata Drive,
McKail WA 6330</t>
  </si>
  <si>
    <t xml:space="preserve">PO Box 90,
Wembley WA 6913 </t>
  </si>
  <si>
    <t>(08) 9213 1600
0406 610 443</t>
  </si>
  <si>
    <t>ECM Reference No.</t>
  </si>
  <si>
    <t>• Original version on WCS2024NR1 Commencement Date (30-Mar-2026).</t>
  </si>
  <si>
    <t>Service Categories (By Supplier)</t>
  </si>
  <si>
    <t>009 146 829</t>
  </si>
  <si>
    <t>079 675 899</t>
  </si>
  <si>
    <t>119 100 793</t>
  </si>
  <si>
    <t>106 855 921</t>
  </si>
  <si>
    <t>074 110 375</t>
  </si>
  <si>
    <t>008 922 521</t>
  </si>
  <si>
    <t>164 212 980</t>
  </si>
  <si>
    <t>Strategic Fire Consulting Pty Ltd ATF the SFC Unit Trust T/A Strategic Fire Consulting</t>
  </si>
  <si>
    <t>Scribe Design Group Pty Ltd ATF Scribe Trust</t>
  </si>
  <si>
    <t>c/o Mavrick Partners, 'C13', 1-3 The Esplanade,
Mount Pleasant WA 6153</t>
  </si>
  <si>
    <t>The Garden Office Park, Ground floor, Building C/355 Scarborough Beach Rd,
Osborne Park WA 6017</t>
  </si>
  <si>
    <t>60 Wyatt Street, Adelaide SA 5000
Level 1, 66 Kings Park Road, West Perth WA 6005</t>
  </si>
  <si>
    <t xml:space="preserve">113 The Comenarra Parkway, Turramurra NSW 2074 
12 Sketch Road, Alkimos WA 6038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</si>
</sst>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C09]dd\-mmmm\-yyyy;@"/>
  </numFmts>
  <fonts count="48"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theme="0"/>
      <name val="Aptos Narrow"/>
      <family val="2"/>
      <scheme val="minor"/>
    </font>
    <font>
      <b/>
      <sz val="11"/>
      <color theme="0"/>
      <name val="Arial"/>
      <family val="2"/>
    </font>
    <font>
      <b/>
      <sz val="11"/>
      <name val="Arial"/>
      <family val="2"/>
    </font>
    <font>
      <b/>
      <i/>
      <sz val="8"/>
      <name val="Arial"/>
      <family val="2"/>
    </font>
    <font>
      <sz val="11"/>
      <color theme="1"/>
      <name val="Arial"/>
      <family val="2"/>
    </font>
    <font>
      <sz val="11"/>
      <color theme="1"/>
      <name val="Aptos Narrow"/>
      <family val="2"/>
    </font>
    <font>
      <sz val="11"/>
      <name val="Aptos Narrow"/>
      <family val="2"/>
    </font>
    <font>
      <u/>
      <sz val="11"/>
      <color theme="10"/>
      <name val="Aptos Narrow"/>
      <family val="2"/>
      <scheme val="minor"/>
    </font>
    <font>
      <sz val="18"/>
      <color theme="0"/>
      <name val="Aptos Display"/>
      <family val="2"/>
      <scheme val="major"/>
    </font>
    <font>
      <sz val="11"/>
      <color theme="1"/>
      <name val="Segoe UI"/>
      <family val="2"/>
    </font>
    <font>
      <b/>
      <sz val="11"/>
      <color theme="0"/>
      <name val="Segoe UI"/>
      <family val="2"/>
    </font>
    <font>
      <b/>
      <u/>
      <sz val="18"/>
      <color rgb="FF0000CC"/>
      <name val="Aptos Narrow"/>
      <family val="2"/>
      <scheme val="minor"/>
    </font>
    <font>
      <b/>
      <u/>
      <sz val="18"/>
      <color rgb="FF0000CC"/>
      <name val="Segoe UI"/>
      <family val="2"/>
    </font>
    <font>
      <sz val="9"/>
      <color theme="1"/>
      <name val="Segoe UI"/>
      <family val="2"/>
    </font>
    <font>
      <sz val="9"/>
      <color theme="1" tint="0.499984740745262"/>
      <name val="Segoe UI"/>
      <family val="2"/>
    </font>
    <font>
      <sz val="9"/>
      <name val="Segoe UI"/>
      <family val="2"/>
    </font>
    <font>
      <b/>
      <sz val="16"/>
      <color theme="1"/>
      <name val="Segoe UI"/>
      <family val="2"/>
    </font>
    <font>
      <b/>
      <sz val="11"/>
      <color theme="1"/>
      <name val="Arial"/>
      <family val="2"/>
    </font>
    <font>
      <b/>
      <sz val="11"/>
      <name val="Arial"/>
      <family val="2"/>
    </font>
    <font>
      <b/>
      <sz val="11"/>
      <color theme="0"/>
      <name val="Arial"/>
      <family val="2"/>
    </font>
    <font>
      <sz val="18"/>
      <color theme="0"/>
      <name val="Aptos Display"/>
      <family val="2"/>
      <scheme val="major"/>
    </font>
    <font>
      <sz val="10"/>
      <color theme="1"/>
      <name val="Arial"/>
      <family val="2"/>
    </font>
    <font>
      <sz val="11"/>
      <name val="Arial"/>
      <family val="2"/>
    </font>
    <font>
      <strike/>
      <sz val="11"/>
      <color theme="1"/>
      <name val="Aptos Narrow"/>
      <family val="2"/>
    </font>
    <font>
      <b/>
      <sz val="11"/>
      <color theme="1"/>
      <name val="Aptos Narrow"/>
      <family val="2"/>
    </font>
    <font>
      <sz val="9"/>
      <color theme="1"/>
      <name val="Aptos Narrow"/>
      <family val="2"/>
    </font>
    <font>
      <b/>
      <sz val="16"/>
      <color theme="0"/>
      <name val="Calibri"/>
      <family val="2"/>
    </font>
    <font>
      <sz val="9"/>
      <color theme="1"/>
      <name val="Calibri"/>
      <family val="2"/>
    </font>
    <font>
      <b/>
      <sz val="12"/>
      <color theme="1"/>
      <name val="Calibri"/>
      <family val="2"/>
    </font>
    <font>
      <b/>
      <sz val="14"/>
      <color theme="0"/>
      <name val="Calibri"/>
      <family val="2"/>
    </font>
    <font>
      <sz val="14"/>
      <color theme="1"/>
      <name val="Calibri"/>
      <family val="2"/>
    </font>
    <font>
      <sz val="12"/>
      <color theme="1"/>
      <name val="Calibri"/>
      <family val="2"/>
    </font>
    <font>
      <u/>
      <sz val="9"/>
      <color theme="10"/>
      <name val="Aptos Narrow"/>
      <family val="2"/>
    </font>
    <font>
      <b/>
      <u/>
      <sz val="14"/>
      <color rgb="FF0000CC"/>
      <name val="Aptos Narrow"/>
      <family val="2"/>
      <scheme val="minor"/>
    </font>
    <font>
      <b/>
      <sz val="11"/>
      <color theme="1"/>
      <name val="Aptos Narrow"/>
      <family val="2"/>
      <scheme val="minor"/>
    </font>
    <font>
      <b/>
      <sz val="9"/>
      <color theme="1"/>
      <name val="Calibri"/>
      <family val="2"/>
    </font>
    <font>
      <sz val="11"/>
      <name val="Aptos Narrow"/>
      <family val="2"/>
      <scheme val="minor"/>
    </font>
    <font>
      <b/>
      <sz val="11"/>
      <name val="Aptos Narrow"/>
      <family val="2"/>
      <scheme val="minor"/>
    </font>
    <font>
      <b/>
      <sz val="11"/>
      <color rgb="FF000000"/>
      <name val="Aptos Narrow"/>
      <family val="2"/>
      <scheme val="minor"/>
    </font>
    <font>
      <b/>
      <sz val="11"/>
      <color theme="0"/>
      <name val="Aptos Narrow"/>
      <family val="2"/>
      <scheme val="minor"/>
    </font>
    <font>
      <b/>
      <sz val="18"/>
      <color theme="0"/>
      <name val="Aptos Narrow"/>
      <family val="2"/>
      <scheme val="minor"/>
    </font>
    <font>
      <b/>
      <sz val="18"/>
      <color theme="1"/>
      <name val="Aptos Narrow"/>
      <family val="2"/>
      <scheme val="minor"/>
    </font>
    <font>
      <i/>
      <sz val="10"/>
      <color theme="1"/>
      <name val="Aptos Narrow"/>
      <family val="2"/>
      <scheme val="minor"/>
    </font>
    <font>
      <b/>
      <sz val="14"/>
      <color theme="0"/>
      <name val="Aptos Narrow"/>
      <family val="2"/>
      <scheme val="minor"/>
    </font>
    <font>
      <u/>
      <sz val="11"/>
      <color rgb="FF0000CC"/>
      <name val="Aptos Narrow"/>
      <family val="2"/>
      <scheme val="minor"/>
    </font>
  </fonts>
  <fills count="23">
    <fill>
      <patternFill patternType="none"/>
    </fill>
    <fill>
      <patternFill patternType="gray125"/>
    </fill>
    <fill>
      <patternFill patternType="solid">
        <fgColor theme="9"/>
      </patternFill>
    </fill>
    <fill>
      <patternFill patternType="solid">
        <fgColor theme="9" tint="-0.499984740745262"/>
        <bgColor indexed="64"/>
      </patternFill>
    </fill>
    <fill>
      <patternFill patternType="solid">
        <fgColor theme="9" tint="0.3999450666829432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1" tint="0.14999847407452621"/>
        <bgColor indexed="64"/>
      </patternFill>
    </fill>
    <fill>
      <patternFill patternType="solid">
        <fgColor rgb="FFFFCCCC"/>
        <bgColor indexed="64"/>
      </patternFill>
    </fill>
    <fill>
      <patternFill patternType="solid">
        <fgColor rgb="FFFF7C80"/>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1" tint="0.499984740745262"/>
        <bgColor indexed="64"/>
      </patternFill>
    </fill>
    <fill>
      <patternFill patternType="solid">
        <fgColor rgb="FFA6C9EC"/>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tint="-0.499984740745262"/>
        <bgColor indexed="64"/>
      </patternFill>
    </fill>
    <fill>
      <patternFill patternType="solid">
        <fgColor rgb="FFE2EFD9"/>
        <bgColor indexed="64"/>
      </patternFill>
    </fill>
    <fill>
      <patternFill patternType="solid">
        <fgColor rgb="FFFFF2CC"/>
        <bgColor indexed="64"/>
      </patternFill>
    </fill>
    <fill>
      <patternFill patternType="solid">
        <fgColor rgb="FFFFFFFF"/>
        <bgColor indexed="64"/>
      </patternFill>
    </fill>
  </fills>
  <borders count="37">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bottom/>
      <diagonal/>
    </border>
    <border>
      <left style="dashDotDot">
        <color auto="1"/>
      </left>
      <right style="dashDotDot">
        <color auto="1"/>
      </right>
      <top/>
      <bottom/>
      <diagonal/>
    </border>
    <border>
      <left/>
      <right style="dashDotDot">
        <color auto="1"/>
      </right>
      <top/>
      <bottom style="double">
        <color indexed="64"/>
      </bottom>
      <diagonal/>
    </border>
    <border>
      <left style="dashDotDot">
        <color auto="1"/>
      </left>
      <right style="dashDotDot">
        <color auto="1"/>
      </right>
      <top/>
      <bottom style="double">
        <color indexed="64"/>
      </bottom>
      <diagonal/>
    </border>
    <border>
      <left/>
      <right/>
      <top/>
      <bottom style="medium">
        <color theme="9" tint="-0.499984740745262"/>
      </bottom>
      <diagonal/>
    </border>
    <border>
      <left/>
      <right style="medium">
        <color theme="9" tint="-0.499984740745262"/>
      </right>
      <top/>
      <bottom style="double">
        <color indexed="64"/>
      </bottom>
      <diagonal/>
    </border>
    <border>
      <left/>
      <right style="dashDotDot">
        <color auto="1"/>
      </right>
      <top/>
      <bottom/>
      <diagonal/>
    </border>
    <border>
      <left/>
      <right style="medium">
        <color theme="9" tint="-0.499984740745262"/>
      </right>
      <top/>
      <bottom/>
      <diagonal/>
    </border>
    <border>
      <left/>
      <right/>
      <top/>
      <bottom style="medium">
        <color indexed="64"/>
      </bottom>
      <diagonal/>
    </border>
    <border>
      <left/>
      <right/>
      <top/>
      <bottom style="thick">
        <color theme="9" tint="-0.24994659260841701"/>
      </bottom>
      <diagonal/>
    </border>
    <border>
      <left style="thin">
        <color indexed="64"/>
      </left>
      <right style="thin">
        <color indexed="64"/>
      </right>
      <top style="thick">
        <color theme="9" tint="-0.24994659260841701"/>
      </top>
      <bottom style="thick">
        <color theme="9" tint="-0.24994659260841701"/>
      </bottom>
      <diagonal/>
    </border>
    <border>
      <left/>
      <right style="thin">
        <color indexed="64"/>
      </right>
      <top style="thick">
        <color theme="9" tint="-0.24994659260841701"/>
      </top>
      <bottom style="thick">
        <color theme="9" tint="-0.24994659260841701"/>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9" tint="-0.499984740745262"/>
      </left>
      <right style="dashDotDot">
        <color auto="1"/>
      </right>
      <top style="medium">
        <color theme="9" tint="-0.499984740745262"/>
      </top>
      <bottom/>
      <diagonal/>
    </border>
    <border>
      <left style="dashDotDot">
        <color auto="1"/>
      </left>
      <right style="dashDotDot">
        <color auto="1"/>
      </right>
      <top style="medium">
        <color theme="9" tint="-0.499984740745262"/>
      </top>
      <bottom/>
      <diagonal/>
    </border>
    <border>
      <left style="medium">
        <color theme="9" tint="-0.499984740745262"/>
      </left>
      <right style="dashDotDot">
        <color auto="1"/>
      </right>
      <top/>
      <bottom/>
      <diagonal/>
    </border>
    <border>
      <left style="medium">
        <color theme="9" tint="-0.499984740745262"/>
      </left>
      <right style="dashDotDot">
        <color auto="1"/>
      </right>
      <top/>
      <bottom style="double">
        <color indexed="64"/>
      </bottom>
      <diagonal/>
    </border>
    <border>
      <left/>
      <right style="medium">
        <color theme="9" tint="-0.499984740745262"/>
      </right>
      <top style="medium">
        <color theme="9" tint="-0.499984740745262"/>
      </top>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2" borderId="0" applyNumberFormat="0" applyBorder="0" applyAlignment="0" applyProtection="0"/>
    <xf numFmtId="44" fontId="1" fillId="0" borderId="0" applyFont="0" applyFill="0" applyBorder="0" applyAlignment="0" applyProtection="0"/>
    <xf numFmtId="0" fontId="10" fillId="0" borderId="0" applyNumberFormat="0" applyFill="0" applyBorder="0" applyAlignment="0" applyProtection="0"/>
    <xf numFmtId="0" fontId="28" fillId="0" borderId="0"/>
    <xf numFmtId="0" fontId="35" fillId="0" borderId="0" applyNumberFormat="0" applyFill="0" applyBorder="0" applyAlignment="0" applyProtection="0"/>
  </cellStyleXfs>
  <cellXfs count="196">
    <xf numFmtId="0" fontId="0" fillId="0" borderId="0" xfId="0"/>
    <xf numFmtId="0" fontId="4" fillId="3" borderId="1" xfId="3" applyFont="1" applyFill="1" applyBorder="1" applyAlignment="1" applyProtection="1">
      <alignment horizontal="center" vertical="center" wrapText="1"/>
    </xf>
    <xf numFmtId="0" fontId="5" fillId="4" borderId="1" xfId="3" applyFont="1" applyFill="1" applyBorder="1" applyAlignment="1" applyProtection="1">
      <alignment horizontal="center" vertical="center" wrapText="1"/>
    </xf>
    <xf numFmtId="0" fontId="4" fillId="3" borderId="2" xfId="3" applyFont="1" applyFill="1" applyBorder="1" applyAlignment="1" applyProtection="1">
      <alignment horizontal="center" vertical="center" wrapText="1"/>
    </xf>
    <xf numFmtId="0" fontId="7" fillId="5" borderId="3" xfId="0" applyFont="1" applyFill="1" applyBorder="1" applyAlignment="1" applyProtection="1">
      <alignment vertical="center" wrapText="1"/>
      <protection locked="0"/>
    </xf>
    <xf numFmtId="44" fontId="7" fillId="5" borderId="3" xfId="1" applyFont="1" applyFill="1" applyBorder="1" applyAlignment="1" applyProtection="1">
      <alignment vertical="center" wrapText="1"/>
      <protection locked="0"/>
    </xf>
    <xf numFmtId="0" fontId="8" fillId="5" borderId="3" xfId="0" applyFont="1" applyFill="1" applyBorder="1" applyAlignment="1" applyProtection="1">
      <alignment vertical="center" wrapText="1"/>
      <protection locked="0"/>
    </xf>
    <xf numFmtId="0" fontId="8" fillId="5" borderId="6" xfId="0" applyFont="1" applyFill="1" applyBorder="1" applyAlignment="1" applyProtection="1">
      <alignment vertical="center" wrapText="1"/>
      <protection locked="0"/>
    </xf>
    <xf numFmtId="0" fontId="0" fillId="0" borderId="0" xfId="0" applyAlignment="1">
      <alignment wrapText="1"/>
    </xf>
    <xf numFmtId="0" fontId="8" fillId="6" borderId="3" xfId="0" applyFont="1" applyFill="1" applyBorder="1" applyAlignment="1" applyProtection="1">
      <alignment vertical="center" wrapText="1"/>
      <protection locked="0"/>
    </xf>
    <xf numFmtId="0" fontId="7" fillId="6" borderId="4" xfId="0" applyFont="1" applyFill="1" applyBorder="1" applyAlignment="1" applyProtection="1">
      <alignment vertical="center" wrapText="1"/>
      <protection locked="0"/>
    </xf>
    <xf numFmtId="0" fontId="7" fillId="6" borderId="3" xfId="0" applyFont="1" applyFill="1" applyBorder="1" applyAlignment="1" applyProtection="1">
      <alignment vertical="center" wrapText="1"/>
      <protection locked="0"/>
    </xf>
    <xf numFmtId="0" fontId="7" fillId="6" borderId="6" xfId="0" applyFont="1" applyFill="1" applyBorder="1" applyAlignment="1" applyProtection="1">
      <alignment vertical="center" wrapText="1"/>
      <protection locked="0"/>
    </xf>
    <xf numFmtId="0" fontId="0" fillId="0" borderId="8" xfId="0" applyBorder="1"/>
    <xf numFmtId="0" fontId="8" fillId="5" borderId="4" xfId="0" applyFont="1" applyFill="1" applyBorder="1" applyAlignment="1" applyProtection="1">
      <alignment vertical="center" wrapText="1"/>
      <protection locked="0"/>
    </xf>
    <xf numFmtId="0" fontId="8" fillId="6" borderId="6" xfId="0" applyFont="1" applyFill="1" applyBorder="1" applyAlignment="1" applyProtection="1">
      <alignment vertical="center" wrapText="1"/>
      <protection locked="0"/>
    </xf>
    <xf numFmtId="0" fontId="9" fillId="5" borderId="3" xfId="0" applyFont="1" applyFill="1" applyBorder="1" applyAlignment="1" applyProtection="1">
      <alignment vertical="center" wrapText="1"/>
      <protection locked="0"/>
    </xf>
    <xf numFmtId="44" fontId="9" fillId="5" borderId="3" xfId="1" applyFont="1" applyFill="1" applyBorder="1" applyAlignment="1" applyProtection="1">
      <alignment vertical="center" wrapText="1"/>
      <protection locked="0"/>
    </xf>
    <xf numFmtId="0" fontId="9" fillId="5" borderId="6" xfId="0" applyFont="1" applyFill="1" applyBorder="1" applyAlignment="1" applyProtection="1">
      <alignment vertical="center" wrapText="1"/>
      <protection locked="0"/>
    </xf>
    <xf numFmtId="44" fontId="9" fillId="5" borderId="6" xfId="1" applyFont="1" applyFill="1" applyBorder="1" applyAlignment="1" applyProtection="1">
      <alignment vertical="center" wrapText="1"/>
      <protection locked="0"/>
    </xf>
    <xf numFmtId="0" fontId="9" fillId="6" borderId="3" xfId="0" applyFont="1" applyFill="1" applyBorder="1" applyAlignment="1" applyProtection="1">
      <alignment vertical="center" wrapText="1"/>
      <protection locked="0"/>
    </xf>
    <xf numFmtId="44" fontId="9" fillId="6" borderId="3" xfId="1" applyFont="1" applyFill="1" applyBorder="1" applyAlignment="1" applyProtection="1">
      <alignment vertical="center" wrapText="1"/>
      <protection locked="0"/>
    </xf>
    <xf numFmtId="0" fontId="5" fillId="4" borderId="18" xfId="3" applyFont="1" applyFill="1" applyBorder="1" applyAlignment="1" applyProtection="1">
      <alignment horizontal="center" vertical="center" wrapText="1"/>
    </xf>
    <xf numFmtId="0" fontId="4" fillId="3" borderId="18" xfId="3" applyFont="1" applyFill="1" applyBorder="1" applyAlignment="1" applyProtection="1">
      <alignment horizontal="center" vertical="center" wrapText="1"/>
    </xf>
    <xf numFmtId="0" fontId="4" fillId="3" borderId="19" xfId="3" applyFont="1" applyFill="1" applyBorder="1" applyAlignment="1" applyProtection="1">
      <alignment horizontal="center" vertical="center" wrapText="1"/>
    </xf>
    <xf numFmtId="0" fontId="12" fillId="0" borderId="0" xfId="0" applyFont="1"/>
    <xf numFmtId="0" fontId="14" fillId="0" borderId="0" xfId="5" applyFont="1" applyAlignment="1">
      <alignment horizontal="center"/>
    </xf>
    <xf numFmtId="0" fontId="15" fillId="0" borderId="0" xfId="5" applyFont="1" applyAlignment="1">
      <alignment horizontal="center"/>
    </xf>
    <xf numFmtId="0" fontId="13" fillId="12" borderId="12" xfId="0" applyFont="1" applyFill="1" applyBorder="1"/>
    <xf numFmtId="0" fontId="13" fillId="11" borderId="12" xfId="0" applyFont="1" applyFill="1" applyBorder="1" applyAlignment="1">
      <alignment vertical="center"/>
    </xf>
    <xf numFmtId="0" fontId="13" fillId="11" borderId="12" xfId="0" applyFont="1" applyFill="1" applyBorder="1" applyAlignment="1">
      <alignment horizontal="center" vertical="center" wrapText="1"/>
    </xf>
    <xf numFmtId="0" fontId="12" fillId="0" borderId="15" xfId="0" applyFont="1" applyBorder="1"/>
    <xf numFmtId="44" fontId="12" fillId="0" borderId="14" xfId="0" applyNumberFormat="1" applyFont="1" applyBorder="1"/>
    <xf numFmtId="44" fontId="12" fillId="0" borderId="9" xfId="0" applyNumberFormat="1" applyFont="1" applyBorder="1"/>
    <xf numFmtId="0" fontId="12" fillId="6" borderId="15" xfId="0" applyFont="1" applyFill="1" applyBorder="1"/>
    <xf numFmtId="44" fontId="12" fillId="6" borderId="14" xfId="0" applyNumberFormat="1" applyFont="1" applyFill="1" applyBorder="1"/>
    <xf numFmtId="44" fontId="12" fillId="6" borderId="9" xfId="0" applyNumberFormat="1" applyFont="1" applyFill="1" applyBorder="1"/>
    <xf numFmtId="0" fontId="12" fillId="0" borderId="13" xfId="0" applyFont="1" applyBorder="1"/>
    <xf numFmtId="44" fontId="12" fillId="0" borderId="10" xfId="0" applyNumberFormat="1" applyFont="1" applyBorder="1"/>
    <xf numFmtId="44" fontId="12" fillId="0" borderId="11" xfId="0" applyNumberFormat="1" applyFont="1" applyBorder="1"/>
    <xf numFmtId="0" fontId="16" fillId="0" borderId="0" xfId="0" applyFont="1"/>
    <xf numFmtId="44" fontId="16" fillId="0" borderId="0" xfId="0" applyNumberFormat="1" applyFont="1"/>
    <xf numFmtId="0" fontId="17" fillId="6" borderId="0" xfId="0" applyFont="1" applyFill="1" applyAlignment="1">
      <alignment horizontal="center"/>
    </xf>
    <xf numFmtId="0" fontId="18" fillId="7" borderId="0" xfId="0" applyFont="1" applyFill="1" applyAlignment="1">
      <alignment horizontal="center" vertical="center"/>
    </xf>
    <xf numFmtId="0" fontId="18" fillId="9" borderId="0" xfId="0" applyFont="1" applyFill="1" applyAlignment="1">
      <alignment horizontal="center" vertical="center"/>
    </xf>
    <xf numFmtId="2" fontId="16" fillId="5" borderId="0" xfId="0" applyNumberFormat="1" applyFont="1" applyFill="1" applyAlignment="1">
      <alignment vertical="center"/>
    </xf>
    <xf numFmtId="0" fontId="18" fillId="10" borderId="0" xfId="0" applyFont="1" applyFill="1" applyAlignment="1">
      <alignment horizontal="center" vertical="center"/>
    </xf>
    <xf numFmtId="0" fontId="16" fillId="5" borderId="0" xfId="0" applyFont="1" applyFill="1" applyAlignment="1">
      <alignment vertical="center"/>
    </xf>
    <xf numFmtId="0" fontId="16" fillId="0" borderId="0" xfId="0" applyFont="1" applyAlignment="1">
      <alignment horizontal="right"/>
    </xf>
    <xf numFmtId="44" fontId="16" fillId="6" borderId="0" xfId="0" applyNumberFormat="1" applyFont="1" applyFill="1"/>
    <xf numFmtId="0" fontId="7" fillId="5" borderId="6" xfId="0" applyFont="1" applyFill="1" applyBorder="1" applyAlignment="1" applyProtection="1">
      <alignment vertical="center" wrapText="1"/>
      <protection locked="0"/>
    </xf>
    <xf numFmtId="44" fontId="7" fillId="5" borderId="6" xfId="1" applyFont="1" applyFill="1" applyBorder="1" applyAlignment="1" applyProtection="1">
      <alignment vertical="center" wrapText="1"/>
      <protection locked="0"/>
    </xf>
    <xf numFmtId="0" fontId="7" fillId="5" borderId="4" xfId="0" applyFont="1" applyFill="1" applyBorder="1" applyAlignment="1" applyProtection="1">
      <alignment vertical="center" wrapText="1"/>
      <protection locked="0"/>
    </xf>
    <xf numFmtId="44" fontId="7" fillId="5" borderId="4" xfId="1" applyFont="1" applyFill="1" applyBorder="1" applyAlignment="1" applyProtection="1">
      <alignmen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19" fillId="0" borderId="0" xfId="0" applyFont="1"/>
    <xf numFmtId="0" fontId="12" fillId="0" borderId="15" xfId="0" applyFont="1" applyBorder="1" applyAlignment="1">
      <alignment horizontal="left"/>
    </xf>
    <xf numFmtId="44" fontId="12" fillId="0" borderId="24" xfId="0" applyNumberFormat="1" applyFont="1" applyBorder="1"/>
    <xf numFmtId="44" fontId="12" fillId="0" borderId="25" xfId="0" applyNumberFormat="1" applyFont="1" applyBorder="1"/>
    <xf numFmtId="44" fontId="12" fillId="0" borderId="26" xfId="0" applyNumberFormat="1" applyFont="1" applyBorder="1"/>
    <xf numFmtId="0" fontId="12" fillId="0" borderId="13" xfId="0" applyFont="1" applyBorder="1" applyAlignment="1">
      <alignment horizontal="left"/>
    </xf>
    <xf numFmtId="44" fontId="12" fillId="0" borderId="27" xfId="0" applyNumberFormat="1" applyFont="1" applyBorder="1"/>
    <xf numFmtId="44" fontId="7" fillId="5" borderId="3" xfId="1" applyFont="1" applyFill="1" applyBorder="1" applyAlignment="1" applyProtection="1">
      <alignment horizontal="left" vertical="center" wrapText="1"/>
      <protection locked="0"/>
    </xf>
    <xf numFmtId="0" fontId="7" fillId="6" borderId="3" xfId="0" applyFont="1" applyFill="1" applyBorder="1" applyAlignment="1" applyProtection="1">
      <alignment horizontal="left" vertical="center" wrapText="1"/>
      <protection locked="0"/>
    </xf>
    <xf numFmtId="44" fontId="7" fillId="6" borderId="3" xfId="1" applyFont="1" applyFill="1" applyBorder="1" applyAlignment="1" applyProtection="1">
      <alignment horizontal="left" vertical="center" wrapText="1"/>
      <protection locked="0"/>
    </xf>
    <xf numFmtId="0" fontId="7" fillId="6" borderId="6" xfId="0" applyFont="1" applyFill="1" applyBorder="1" applyAlignment="1" applyProtection="1">
      <alignment horizontal="left" vertical="center" wrapText="1"/>
      <protection locked="0"/>
    </xf>
    <xf numFmtId="44" fontId="7" fillId="6" borderId="6" xfId="1" applyFont="1" applyFill="1" applyBorder="1" applyAlignment="1" applyProtection="1">
      <alignment horizontal="left" vertical="center" wrapText="1"/>
      <protection locked="0"/>
    </xf>
    <xf numFmtId="44" fontId="7" fillId="5" borderId="6" xfId="1" applyFont="1" applyFill="1" applyBorder="1" applyAlignment="1" applyProtection="1">
      <alignment horizontal="left" vertical="center" wrapText="1"/>
      <protection locked="0"/>
    </xf>
    <xf numFmtId="0" fontId="7" fillId="5" borderId="4" xfId="0" applyFont="1" applyFill="1" applyBorder="1" applyAlignment="1" applyProtection="1">
      <alignment horizontal="left" vertical="center" wrapText="1"/>
      <protection locked="0"/>
    </xf>
    <xf numFmtId="44" fontId="7" fillId="5" borderId="4" xfId="1" applyFont="1" applyFill="1" applyBorder="1" applyAlignment="1" applyProtection="1">
      <alignment horizontal="left" vertical="center" wrapText="1"/>
      <protection locked="0"/>
    </xf>
    <xf numFmtId="0" fontId="12" fillId="6" borderId="15" xfId="0" applyFont="1" applyFill="1" applyBorder="1" applyAlignment="1">
      <alignment horizontal="left"/>
    </xf>
    <xf numFmtId="0" fontId="17" fillId="13" borderId="0" xfId="0" applyFont="1" applyFill="1" applyAlignment="1">
      <alignment horizontal="center"/>
    </xf>
    <xf numFmtId="44" fontId="7" fillId="6" borderId="3" xfId="1" applyFont="1" applyFill="1" applyBorder="1" applyAlignment="1" applyProtection="1">
      <alignment vertical="center" wrapText="1"/>
      <protection locked="0"/>
    </xf>
    <xf numFmtId="44" fontId="7" fillId="6" borderId="6" xfId="1" applyFont="1" applyFill="1" applyBorder="1" applyAlignment="1" applyProtection="1">
      <alignment vertical="center" wrapText="1"/>
      <protection locked="0"/>
    </xf>
    <xf numFmtId="44" fontId="7" fillId="6" borderId="4" xfId="1" applyFont="1" applyFill="1" applyBorder="1" applyAlignment="1" applyProtection="1">
      <alignment vertical="center" wrapText="1"/>
      <protection locked="0"/>
    </xf>
    <xf numFmtId="0" fontId="12" fillId="6" borderId="13" xfId="0" applyFont="1" applyFill="1" applyBorder="1" applyAlignment="1">
      <alignment horizontal="left"/>
    </xf>
    <xf numFmtId="44" fontId="0" fillId="0" borderId="24" xfId="0" applyNumberFormat="1" applyBorder="1"/>
    <xf numFmtId="44" fontId="0" fillId="0" borderId="25" xfId="0" applyNumberFormat="1" applyBorder="1"/>
    <xf numFmtId="44" fontId="0" fillId="0" borderId="26" xfId="0" applyNumberFormat="1" applyBorder="1"/>
    <xf numFmtId="44" fontId="0" fillId="0" borderId="9" xfId="0" applyNumberFormat="1" applyBorder="1"/>
    <xf numFmtId="44" fontId="0" fillId="0" borderId="27" xfId="0" applyNumberFormat="1" applyBorder="1"/>
    <xf numFmtId="44" fontId="0" fillId="0" borderId="11" xfId="0" applyNumberFormat="1" applyBorder="1"/>
    <xf numFmtId="0" fontId="21" fillId="4" borderId="1" xfId="3" applyFont="1" applyFill="1" applyBorder="1" applyAlignment="1">
      <alignment horizontal="center" vertical="center" wrapText="1"/>
    </xf>
    <xf numFmtId="0" fontId="22" fillId="3" borderId="1" xfId="3" applyFont="1" applyFill="1" applyBorder="1" applyAlignment="1">
      <alignment horizontal="center" vertical="center" wrapText="1"/>
    </xf>
    <xf numFmtId="0" fontId="22" fillId="3" borderId="2" xfId="3" applyFont="1" applyFill="1" applyBorder="1" applyAlignment="1">
      <alignment horizontal="center" vertical="center" wrapText="1"/>
    </xf>
    <xf numFmtId="0" fontId="7" fillId="5" borderId="5" xfId="0" applyFont="1" applyFill="1" applyBorder="1" applyAlignment="1" applyProtection="1">
      <alignment vertical="center" wrapText="1"/>
      <protection locked="0"/>
    </xf>
    <xf numFmtId="44" fontId="7" fillId="5" borderId="5" xfId="1" applyFont="1" applyFill="1" applyBorder="1" applyAlignment="1" applyProtection="1">
      <alignment vertical="center" wrapText="1"/>
      <protection locked="0"/>
    </xf>
    <xf numFmtId="0" fontId="7" fillId="6" borderId="5" xfId="0" applyFont="1" applyFill="1" applyBorder="1" applyAlignment="1" applyProtection="1">
      <alignment vertical="center" wrapText="1"/>
      <protection locked="0"/>
    </xf>
    <xf numFmtId="44" fontId="7" fillId="6" borderId="5" xfId="1" applyFont="1" applyFill="1" applyBorder="1" applyAlignment="1" applyProtection="1">
      <alignment vertical="center" wrapText="1"/>
      <protection locked="0"/>
    </xf>
    <xf numFmtId="0" fontId="12" fillId="0" borderId="28" xfId="0" applyFont="1" applyBorder="1" applyAlignment="1">
      <alignment horizontal="left"/>
    </xf>
    <xf numFmtId="44" fontId="12" fillId="0" borderId="0" xfId="0" applyNumberFormat="1" applyFont="1"/>
    <xf numFmtId="44" fontId="12" fillId="0" borderId="29" xfId="0" applyNumberFormat="1" applyFont="1" applyBorder="1"/>
    <xf numFmtId="0" fontId="9" fillId="5" borderId="4" xfId="0" applyFont="1" applyFill="1" applyBorder="1" applyAlignment="1" applyProtection="1">
      <alignment vertical="center" wrapText="1"/>
      <protection locked="0"/>
    </xf>
    <xf numFmtId="44" fontId="9" fillId="5" borderId="4" xfId="1" applyFont="1" applyFill="1" applyBorder="1" applyAlignment="1" applyProtection="1">
      <alignment vertical="center" wrapText="1"/>
      <protection locked="0"/>
    </xf>
    <xf numFmtId="0" fontId="8" fillId="6" borderId="4" xfId="0" applyFont="1" applyFill="1" applyBorder="1" applyAlignment="1" applyProtection="1">
      <alignment vertical="center" wrapText="1"/>
      <protection locked="0"/>
    </xf>
    <xf numFmtId="0" fontId="9" fillId="6" borderId="4" xfId="0" applyFont="1" applyFill="1" applyBorder="1" applyAlignment="1" applyProtection="1">
      <alignment vertical="center" wrapText="1"/>
      <protection locked="0"/>
    </xf>
    <xf numFmtId="44" fontId="9" fillId="6" borderId="4" xfId="1" applyFont="1" applyFill="1" applyBorder="1" applyAlignment="1" applyProtection="1">
      <alignment vertical="center" wrapText="1"/>
      <protection locked="0"/>
    </xf>
    <xf numFmtId="0" fontId="9" fillId="6" borderId="6" xfId="0" applyFont="1" applyFill="1" applyBorder="1" applyAlignment="1" applyProtection="1">
      <alignment vertical="center" wrapText="1"/>
      <protection locked="0"/>
    </xf>
    <xf numFmtId="44" fontId="9" fillId="6" borderId="6" xfId="1" applyFont="1" applyFill="1" applyBorder="1" applyAlignment="1" applyProtection="1">
      <alignment vertical="center" wrapText="1"/>
      <protection locked="0"/>
    </xf>
    <xf numFmtId="0" fontId="7" fillId="6" borderId="4" xfId="0" applyFont="1" applyFill="1" applyBorder="1" applyAlignment="1" applyProtection="1">
      <alignment horizontal="left" vertical="center" wrapText="1"/>
      <protection locked="0"/>
    </xf>
    <xf numFmtId="44" fontId="7" fillId="6" borderId="4" xfId="1" applyFont="1" applyFill="1" applyBorder="1" applyAlignment="1" applyProtection="1">
      <alignment horizontal="left" vertical="center" wrapText="1"/>
      <protection locked="0"/>
    </xf>
    <xf numFmtId="0" fontId="7" fillId="0" borderId="3" xfId="0" applyFont="1" applyBorder="1" applyAlignment="1" applyProtection="1">
      <alignment vertical="center" wrapText="1"/>
      <protection locked="0"/>
    </xf>
    <xf numFmtId="0" fontId="7" fillId="0" borderId="6" xfId="0" applyFont="1" applyBorder="1" applyAlignment="1" applyProtection="1">
      <alignment vertical="center" wrapText="1"/>
      <protection locked="0"/>
    </xf>
    <xf numFmtId="44" fontId="7" fillId="0" borderId="6" xfId="1" applyFont="1" applyFill="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7" fillId="6" borderId="30" xfId="0" applyFont="1" applyFill="1" applyBorder="1" applyAlignment="1" applyProtection="1">
      <alignment vertical="center" wrapText="1"/>
      <protection locked="0"/>
    </xf>
    <xf numFmtId="44" fontId="7" fillId="6" borderId="30" xfId="1" applyFont="1" applyFill="1" applyBorder="1" applyAlignment="1" applyProtection="1">
      <alignment vertical="center" wrapText="1"/>
      <protection locked="0"/>
    </xf>
    <xf numFmtId="0" fontId="7" fillId="5" borderId="30" xfId="0" applyFont="1" applyFill="1" applyBorder="1" applyAlignment="1" applyProtection="1">
      <alignment vertical="center" wrapText="1"/>
      <protection locked="0"/>
    </xf>
    <xf numFmtId="44" fontId="7" fillId="5" borderId="30" xfId="1" applyFont="1" applyFill="1" applyBorder="1" applyAlignment="1" applyProtection="1">
      <alignment vertical="center" wrapText="1"/>
      <protection locked="0"/>
    </xf>
    <xf numFmtId="44" fontId="8" fillId="5" borderId="3" xfId="1" applyFont="1" applyFill="1" applyBorder="1" applyAlignment="1" applyProtection="1">
      <alignment vertical="center" wrapText="1"/>
      <protection locked="0"/>
    </xf>
    <xf numFmtId="44" fontId="8" fillId="6" borderId="3" xfId="1" applyFont="1" applyFill="1" applyBorder="1" applyAlignment="1" applyProtection="1">
      <alignment vertical="center" wrapText="1"/>
      <protection locked="0"/>
    </xf>
    <xf numFmtId="44" fontId="8" fillId="6" borderId="6" xfId="1" applyFont="1" applyFill="1" applyBorder="1" applyAlignment="1" applyProtection="1">
      <alignment vertical="center" wrapText="1"/>
      <protection locked="0"/>
    </xf>
    <xf numFmtId="44" fontId="8" fillId="5" borderId="4" xfId="1" applyFont="1" applyFill="1" applyBorder="1" applyAlignment="1" applyProtection="1">
      <alignment vertical="center" wrapText="1"/>
      <protection locked="0"/>
    </xf>
    <xf numFmtId="44" fontId="8" fillId="5" borderId="6" xfId="1" applyFont="1" applyFill="1" applyBorder="1" applyAlignment="1" applyProtection="1">
      <alignment vertical="center" wrapText="1"/>
      <protection locked="0"/>
    </xf>
    <xf numFmtId="44" fontId="8" fillId="6" borderId="4" xfId="1" applyFont="1" applyFill="1" applyBorder="1" applyAlignment="1" applyProtection="1">
      <alignment vertical="center" wrapText="1"/>
      <protection locked="0"/>
    </xf>
    <xf numFmtId="164" fontId="29" fillId="14" borderId="0" xfId="6" applyNumberFormat="1" applyFont="1" applyFill="1" applyAlignment="1">
      <alignment horizontal="left" vertical="center"/>
    </xf>
    <xf numFmtId="164" fontId="29" fillId="14" borderId="0" xfId="6" applyNumberFormat="1" applyFont="1" applyFill="1" applyAlignment="1">
      <alignment vertical="center" wrapText="1"/>
    </xf>
    <xf numFmtId="0" fontId="30" fillId="15" borderId="0" xfId="6" applyFont="1" applyFill="1" applyAlignment="1">
      <alignment horizontal="center" vertical="center" wrapText="1"/>
    </xf>
    <xf numFmtId="164" fontId="30" fillId="15" borderId="0" xfId="6" applyNumberFormat="1" applyFont="1" applyFill="1" applyAlignment="1">
      <alignment horizontal="center" vertical="center" wrapText="1"/>
    </xf>
    <xf numFmtId="164" fontId="31" fillId="16" borderId="3" xfId="6" applyNumberFormat="1" applyFont="1" applyFill="1" applyBorder="1" applyAlignment="1">
      <alignment horizontal="center" vertical="center" wrapText="1"/>
    </xf>
    <xf numFmtId="0" fontId="31" fillId="0" borderId="3" xfId="6" applyFont="1" applyBorder="1" applyAlignment="1">
      <alignment horizontal="left" vertical="center" wrapText="1"/>
    </xf>
    <xf numFmtId="0" fontId="31" fillId="15" borderId="0" xfId="6" applyFont="1" applyFill="1" applyAlignment="1">
      <alignment horizontal="center" vertical="center" wrapText="1"/>
    </xf>
    <xf numFmtId="164" fontId="31" fillId="17" borderId="3" xfId="6" applyNumberFormat="1" applyFont="1" applyFill="1" applyBorder="1" applyAlignment="1">
      <alignment horizontal="center" vertical="center" wrapText="1"/>
    </xf>
    <xf numFmtId="164" fontId="31" fillId="15" borderId="0" xfId="6" applyNumberFormat="1" applyFont="1" applyFill="1" applyAlignment="1">
      <alignment horizontal="center" vertical="center" wrapText="1"/>
    </xf>
    <xf numFmtId="164" fontId="31" fillId="18" borderId="3" xfId="6" applyNumberFormat="1" applyFont="1" applyFill="1" applyBorder="1" applyAlignment="1">
      <alignment horizontal="center" vertical="center" wrapText="1"/>
    </xf>
    <xf numFmtId="0" fontId="31" fillId="18" borderId="3" xfId="6" applyFont="1" applyFill="1" applyBorder="1" applyAlignment="1">
      <alignment horizontal="center" vertical="center" wrapText="1"/>
    </xf>
    <xf numFmtId="164" fontId="30" fillId="0" borderId="3" xfId="6" applyNumberFormat="1" applyFont="1" applyBorder="1" applyAlignment="1">
      <alignment horizontal="center" vertical="center" wrapText="1"/>
    </xf>
    <xf numFmtId="0" fontId="30" fillId="0" borderId="3" xfId="6" applyFont="1" applyBorder="1" applyAlignment="1">
      <alignment horizontal="center" vertical="center" wrapText="1"/>
    </xf>
    <xf numFmtId="0" fontId="32" fillId="14" borderId="0" xfId="6" applyFont="1" applyFill="1" applyAlignment="1">
      <alignment vertical="center"/>
    </xf>
    <xf numFmtId="0" fontId="33" fillId="15" borderId="0" xfId="6" applyFont="1" applyFill="1" applyAlignment="1">
      <alignment horizontal="center" vertical="center" wrapText="1"/>
    </xf>
    <xf numFmtId="0" fontId="34" fillId="15" borderId="0" xfId="6" applyFont="1" applyFill="1" applyAlignment="1">
      <alignment horizontal="center" vertical="center" wrapText="1"/>
    </xf>
    <xf numFmtId="0" fontId="32" fillId="15" borderId="0" xfId="6" applyFont="1" applyFill="1" applyAlignment="1">
      <alignment horizontal="left" vertical="center"/>
    </xf>
    <xf numFmtId="0" fontId="32" fillId="15" borderId="0" xfId="6" applyFont="1" applyFill="1" applyAlignment="1">
      <alignment horizontal="center" vertical="center"/>
    </xf>
    <xf numFmtId="0" fontId="33" fillId="19" borderId="0" xfId="6" applyFont="1" applyFill="1" applyAlignment="1">
      <alignment horizontal="center" vertical="center" wrapText="1"/>
    </xf>
    <xf numFmtId="0" fontId="34" fillId="19" borderId="0" xfId="6" applyFont="1" applyFill="1" applyAlignment="1">
      <alignment horizontal="center" vertical="center" wrapText="1"/>
    </xf>
    <xf numFmtId="0" fontId="28" fillId="19" borderId="0" xfId="6" applyFill="1"/>
    <xf numFmtId="164" fontId="14" fillId="5" borderId="0" xfId="5" applyNumberFormat="1" applyFont="1" applyFill="1" applyAlignment="1">
      <alignment horizontal="center" vertical="center"/>
    </xf>
    <xf numFmtId="0" fontId="36" fillId="0" borderId="3" xfId="5" applyFont="1" applyBorder="1"/>
    <xf numFmtId="0" fontId="30" fillId="0" borderId="3" xfId="6" applyFont="1" applyBorder="1" applyAlignment="1">
      <alignment horizontal="left" vertical="center" wrapText="1"/>
    </xf>
    <xf numFmtId="0" fontId="10" fillId="0" borderId="3" xfId="5" applyBorder="1" applyAlignment="1">
      <alignment horizontal="center" vertical="center" wrapText="1"/>
    </xf>
    <xf numFmtId="0" fontId="10" fillId="0" borderId="3" xfId="7" applyFont="1" applyBorder="1" applyAlignment="1">
      <alignment horizontal="center" vertical="center" wrapText="1"/>
    </xf>
    <xf numFmtId="0" fontId="37" fillId="17" borderId="3" xfId="6" applyFont="1" applyFill="1" applyBorder="1" applyAlignment="1">
      <alignment horizontal="center" vertical="center" wrapText="1"/>
    </xf>
    <xf numFmtId="0" fontId="1" fillId="15" borderId="0" xfId="6" applyFont="1" applyFill="1" applyAlignment="1">
      <alignment horizontal="center" vertical="center" wrapText="1"/>
    </xf>
    <xf numFmtId="0" fontId="1" fillId="0" borderId="3" xfId="6" applyFont="1" applyBorder="1" applyAlignment="1">
      <alignment horizontal="center" vertical="center" wrapText="1"/>
    </xf>
    <xf numFmtId="0" fontId="1" fillId="0" borderId="3" xfId="6" quotePrefix="1" applyFont="1" applyBorder="1" applyAlignment="1">
      <alignment horizontal="center" vertical="center" wrapText="1"/>
    </xf>
    <xf numFmtId="0" fontId="39" fillId="0" borderId="3" xfId="6" applyFont="1" applyBorder="1" applyAlignment="1">
      <alignment horizontal="center" vertical="center" wrapText="1"/>
    </xf>
    <xf numFmtId="164" fontId="14" fillId="5" borderId="3" xfId="5" applyNumberFormat="1" applyFont="1" applyFill="1" applyBorder="1" applyAlignment="1">
      <alignment horizontal="center" vertical="center"/>
    </xf>
    <xf numFmtId="0" fontId="40" fillId="0" borderId="3" xfId="6" applyFont="1" applyBorder="1" applyAlignment="1">
      <alignment horizontal="center" vertical="center" wrapText="1"/>
    </xf>
    <xf numFmtId="0" fontId="41" fillId="20" borderId="3" xfId="6" applyFont="1" applyFill="1" applyBorder="1" applyAlignment="1">
      <alignment horizontal="center" vertical="center" wrapText="1"/>
    </xf>
    <xf numFmtId="0" fontId="40" fillId="22" borderId="3" xfId="6" applyFont="1" applyFill="1" applyBorder="1" applyAlignment="1">
      <alignment horizontal="center" vertical="center" wrapText="1"/>
    </xf>
    <xf numFmtId="0" fontId="41" fillId="21" borderId="3" xfId="6" applyFont="1" applyFill="1" applyBorder="1" applyAlignment="1">
      <alignment horizontal="center" vertical="center" wrapText="1"/>
    </xf>
    <xf numFmtId="0" fontId="10" fillId="0" borderId="3" xfId="5" applyFill="1" applyBorder="1" applyAlignment="1">
      <alignment horizontal="center" vertical="center" wrapText="1"/>
    </xf>
    <xf numFmtId="0" fontId="31" fillId="17" borderId="3" xfId="6" applyFont="1" applyFill="1" applyBorder="1" applyAlignment="1">
      <alignment horizontal="center" vertical="center" wrapText="1"/>
    </xf>
    <xf numFmtId="0" fontId="31" fillId="0" borderId="33" xfId="6" applyFont="1" applyBorder="1" applyAlignment="1">
      <alignment horizontal="left" vertical="center" wrapText="1"/>
    </xf>
    <xf numFmtId="0" fontId="31" fillId="0" borderId="20" xfId="6" applyFont="1" applyBorder="1" applyAlignment="1">
      <alignment horizontal="left" vertical="center" wrapText="1"/>
    </xf>
    <xf numFmtId="0" fontId="31" fillId="0" borderId="2" xfId="6" applyFont="1" applyBorder="1" applyAlignment="1">
      <alignment horizontal="left" vertical="center" wrapText="1"/>
    </xf>
    <xf numFmtId="164" fontId="31" fillId="0" borderId="34" xfId="6" applyNumberFormat="1" applyFont="1" applyBorder="1" applyAlignment="1">
      <alignment horizontal="left" vertical="center" wrapText="1"/>
    </xf>
    <xf numFmtId="164" fontId="31" fillId="0" borderId="35" xfId="6" applyNumberFormat="1" applyFont="1" applyBorder="1" applyAlignment="1">
      <alignment horizontal="left" vertical="center" wrapText="1"/>
    </xf>
    <xf numFmtId="164" fontId="31" fillId="0" borderId="36" xfId="6" applyNumberFormat="1" applyFont="1" applyBorder="1" applyAlignment="1">
      <alignment horizontal="left" vertical="center" wrapText="1"/>
    </xf>
    <xf numFmtId="164" fontId="31" fillId="17" borderId="34" xfId="6" applyNumberFormat="1" applyFont="1" applyFill="1" applyBorder="1" applyAlignment="1">
      <alignment horizontal="center" vertical="center" wrapText="1"/>
    </xf>
    <xf numFmtId="164" fontId="31" fillId="17" borderId="35" xfId="6" applyNumberFormat="1" applyFont="1" applyFill="1" applyBorder="1" applyAlignment="1">
      <alignment horizontal="center" vertical="center" wrapText="1"/>
    </xf>
    <xf numFmtId="164" fontId="31" fillId="17" borderId="36" xfId="6" applyNumberFormat="1" applyFont="1" applyFill="1" applyBorder="1" applyAlignment="1">
      <alignment horizontal="center" vertical="center" wrapText="1"/>
    </xf>
    <xf numFmtId="0" fontId="19" fillId="0" borderId="0" xfId="0" applyFont="1" applyAlignment="1">
      <alignment horizontal="center"/>
    </xf>
    <xf numFmtId="0" fontId="11" fillId="3" borderId="17" xfId="2" applyFont="1" applyFill="1" applyBorder="1" applyAlignment="1">
      <alignment horizontal="center" vertical="center"/>
    </xf>
    <xf numFmtId="0" fontId="23" fillId="3" borderId="17" xfId="2" applyFont="1" applyFill="1" applyBorder="1" applyAlignment="1">
      <alignment horizontal="center" vertical="center"/>
    </xf>
    <xf numFmtId="0" fontId="0" fillId="0" borderId="0" xfId="0" applyFont="1"/>
    <xf numFmtId="0" fontId="43" fillId="14" borderId="0" xfId="0" applyFont="1" applyFill="1" applyAlignment="1">
      <alignment horizontal="center" vertical="center" wrapText="1"/>
    </xf>
    <xf numFmtId="0" fontId="44" fillId="0" borderId="20" xfId="0" applyFont="1" applyBorder="1" applyAlignment="1">
      <alignment vertical="center" wrapText="1"/>
    </xf>
    <xf numFmtId="0" fontId="44" fillId="0" borderId="2" xfId="0" applyFont="1" applyBorder="1" applyAlignment="1">
      <alignment vertical="center" wrapText="1"/>
    </xf>
    <xf numFmtId="0" fontId="0" fillId="5" borderId="0" xfId="0" applyFont="1" applyFill="1"/>
    <xf numFmtId="0" fontId="45" fillId="6" borderId="31" xfId="0" applyFont="1" applyFill="1" applyBorder="1" applyAlignment="1">
      <alignment horizontal="center" vertical="center" wrapText="1"/>
    </xf>
    <xf numFmtId="0" fontId="45" fillId="6" borderId="32" xfId="0" applyFont="1" applyFill="1" applyBorder="1" applyAlignment="1">
      <alignment horizontal="center" vertical="center" wrapText="1"/>
    </xf>
    <xf numFmtId="0" fontId="45" fillId="6" borderId="22" xfId="0" applyFont="1" applyFill="1" applyBorder="1" applyAlignment="1">
      <alignment horizontal="center" vertical="center"/>
    </xf>
    <xf numFmtId="0" fontId="45" fillId="6" borderId="23" xfId="0" applyFont="1" applyFill="1" applyBorder="1" applyAlignment="1">
      <alignment horizontal="center" vertical="center"/>
    </xf>
    <xf numFmtId="0" fontId="0" fillId="0" borderId="7" xfId="0" applyFont="1" applyBorder="1"/>
    <xf numFmtId="0" fontId="0" fillId="0" borderId="21" xfId="0" applyFont="1" applyBorder="1"/>
    <xf numFmtId="0" fontId="45" fillId="0" borderId="0" xfId="0" applyFont="1" applyAlignment="1">
      <alignment horizontal="center" wrapText="1"/>
    </xf>
    <xf numFmtId="0" fontId="46" fillId="14" borderId="3" xfId="0" applyFont="1" applyFill="1" applyBorder="1" applyAlignment="1">
      <alignment horizontal="center" vertical="center"/>
    </xf>
    <xf numFmtId="0" fontId="45" fillId="0" borderId="0" xfId="0" applyFont="1" applyAlignment="1">
      <alignment horizontal="center" wrapText="1"/>
    </xf>
    <xf numFmtId="0" fontId="42" fillId="8" borderId="16" xfId="0" applyFont="1" applyFill="1" applyBorder="1" applyAlignment="1">
      <alignment horizontal="center" vertical="center"/>
    </xf>
    <xf numFmtId="0" fontId="0" fillId="0" borderId="9" xfId="0" applyFont="1" applyBorder="1" applyAlignment="1">
      <alignment horizontal="center" vertical="center"/>
    </xf>
    <xf numFmtId="0" fontId="37" fillId="0" borderId="9" xfId="0" applyFont="1" applyBorder="1" applyAlignment="1">
      <alignment vertical="center"/>
    </xf>
    <xf numFmtId="0" fontId="47" fillId="0" borderId="0" xfId="5" quotePrefix="1" applyFont="1" applyFill="1" applyAlignment="1">
      <alignment horizontal="center" vertical="center"/>
    </xf>
    <xf numFmtId="0" fontId="47" fillId="0" borderId="9" xfId="5" quotePrefix="1" applyFont="1" applyBorder="1" applyAlignment="1">
      <alignment horizontal="center" vertical="center"/>
    </xf>
    <xf numFmtId="0" fontId="0" fillId="6" borderId="9" xfId="0" applyFont="1" applyFill="1" applyBorder="1" applyAlignment="1">
      <alignment horizontal="center" vertical="center"/>
    </xf>
    <xf numFmtId="0" fontId="37" fillId="6" borderId="9" xfId="0" applyFont="1" applyFill="1" applyBorder="1" applyAlignment="1">
      <alignment vertical="center"/>
    </xf>
    <xf numFmtId="0" fontId="47" fillId="6" borderId="9" xfId="5" quotePrefix="1" applyFont="1" applyFill="1" applyBorder="1" applyAlignment="1">
      <alignment horizontal="center" vertical="center"/>
    </xf>
    <xf numFmtId="0" fontId="37" fillId="6" borderId="9" xfId="0" applyFont="1" applyFill="1" applyBorder="1" applyAlignment="1">
      <alignment vertical="center" wrapText="1"/>
    </xf>
    <xf numFmtId="0" fontId="0" fillId="6" borderId="11" xfId="0" applyFont="1" applyFill="1" applyBorder="1" applyAlignment="1">
      <alignment horizontal="center" vertical="center"/>
    </xf>
    <xf numFmtId="0" fontId="37" fillId="6" borderId="11" xfId="0" applyFont="1" applyFill="1" applyBorder="1" applyAlignment="1">
      <alignment vertical="center" wrapText="1"/>
    </xf>
    <xf numFmtId="0" fontId="47" fillId="6" borderId="11" xfId="5" quotePrefix="1" applyFont="1" applyFill="1" applyBorder="1" applyAlignment="1">
      <alignment horizontal="center" vertical="center"/>
    </xf>
    <xf numFmtId="0" fontId="0" fillId="5" borderId="0" xfId="0" applyFont="1" applyFill="1" applyAlignment="1">
      <alignment horizontal="center" vertical="center"/>
    </xf>
    <xf numFmtId="0" fontId="42" fillId="8" borderId="16" xfId="0" applyFont="1" applyFill="1" applyBorder="1" applyAlignment="1">
      <alignment horizontal="center"/>
    </xf>
    <xf numFmtId="0" fontId="42" fillId="8" borderId="16" xfId="0" applyFont="1" applyFill="1" applyBorder="1" applyAlignment="1"/>
    <xf numFmtId="0" fontId="0" fillId="0" borderId="3" xfId="6" applyFont="1" applyBorder="1" applyAlignment="1">
      <alignment horizontal="center" vertical="center" wrapText="1"/>
    </xf>
  </cellXfs>
  <cellStyles count="8">
    <cellStyle name="Accent6" xfId="3" builtinId="49"/>
    <cellStyle name="Currency" xfId="1" builtinId="4"/>
    <cellStyle name="Currency 2" xfId="4" xr:uid="{0D73E028-00D8-4335-A525-2BE2F8430C61}"/>
    <cellStyle name="Hyperlink" xfId="5" builtinId="8"/>
    <cellStyle name="Hyperlink 2" xfId="7" xr:uid="{93E50756-8C9A-4E8B-A571-12BFFA84273E}"/>
    <cellStyle name="Normal" xfId="0" builtinId="0"/>
    <cellStyle name="Normal 2" xfId="6" xr:uid="{E5C5C1D2-EF05-4C20-876A-67FCE2A07CC3}"/>
    <cellStyle name="Title" xfId="2" builtinId="15"/>
  </cellStyles>
  <dxfs count="227">
    <dxf>
      <fill>
        <patternFill>
          <bgColor theme="0" tint="-0.24994659260841701"/>
        </patternFill>
      </fill>
    </dxf>
    <dxf>
      <fill>
        <patternFill>
          <bgColor rgb="FFF5FCF2"/>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ill>
        <patternFill>
          <bgColor theme="0" tint="-0.24994659260841701"/>
        </patternFill>
      </fill>
    </dxf>
    <dxf>
      <fill>
        <patternFill>
          <bgColor rgb="FFB5E6A2"/>
        </patternFill>
      </fill>
    </dxf>
    <dxf>
      <fill>
        <patternFill>
          <bgColor rgb="FFFFCCCC"/>
        </patternFill>
      </fill>
    </dxf>
    <dxf>
      <fill>
        <patternFill>
          <bgColor rgb="FFFF7C80"/>
        </patternFill>
      </fill>
    </dxf>
    <dxf>
      <font>
        <color auto="1"/>
      </font>
      <fill>
        <patternFill>
          <bgColor rgb="FFFF7C80"/>
        </patternFill>
      </fill>
    </dxf>
    <dxf>
      <font>
        <color auto="1"/>
      </font>
      <fill>
        <patternFill>
          <bgColor rgb="FFFFCCCC"/>
        </patternFill>
      </fill>
    </dxf>
    <dxf>
      <font>
        <color auto="1"/>
      </font>
      <fill>
        <patternFill>
          <bgColor theme="9" tint="0.59996337778862885"/>
        </patternFill>
      </fill>
    </dxf>
    <dxf>
      <font>
        <color theme="1" tint="0.499984740745262"/>
      </font>
      <fill>
        <patternFill>
          <bgColor theme="0" tint="-0.24994659260841701"/>
        </patternFill>
      </fill>
    </dxf>
    <dxf>
      <font>
        <color rgb="FF9C0006"/>
      </font>
      <fill>
        <patternFill>
          <bgColor rgb="FFFFC7CE"/>
        </patternFill>
      </fill>
    </dxf>
    <dxf>
      <font>
        <color rgb="FF9C0006"/>
      </font>
      <fill>
        <patternFill>
          <bgColor rgb="FFFFC7CE"/>
        </patternFill>
      </fill>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bottom style="double">
          <color indexed="64"/>
        </bottom>
      </border>
    </dxf>
    <dxf>
      <border>
        <right style="dashDotDot">
          <color auto="1"/>
        </right>
        <vertical style="dashDotDot">
          <color auto="1"/>
        </vertical>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bottom style="double">
          <color indexed="64"/>
        </bottom>
      </border>
    </dxf>
    <dxf>
      <font>
        <name val="Segoe UI"/>
        <scheme val="none"/>
      </font>
    </dxf>
    <dxf>
      <border>
        <bottom style="double">
          <color indexed="64"/>
        </bottom>
      </border>
    </dxf>
    <dxf>
      <border>
        <bottom style="double">
          <color indexed="64"/>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numFmt numFmtId="34" formatCode="_-&quot;$&quot;* #,##0.00_-;\-&quot;$&quot;* #,##0.00_-;_-&quot;$&quot;* &quot;-&quot;??_-;_-@_-"/>
    </dxf>
    <dxf>
      <font>
        <name val="Segoe UI"/>
        <scheme val="none"/>
      </font>
    </dxf>
    <dxf>
      <border>
        <right style="dashDotDot">
          <color auto="1"/>
        </right>
        <vertical style="dashDotDot">
          <color auto="1"/>
        </vertical>
      </border>
    </dxf>
    <dxf>
      <border>
        <bottom/>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fill>
        <patternFill patternType="solid">
          <fgColor indexed="64"/>
          <bgColor theme="0" tint="-0.14999847407452621"/>
        </patternFill>
      </fill>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border>
        <right style="dashDotDot">
          <color auto="1"/>
        </right>
        <vertical style="dashDotDot">
          <color auto="1"/>
        </vertical>
      </border>
    </dxf>
    <dxf>
      <border>
        <bottom style="double">
          <color indexed="64"/>
        </bottom>
      </border>
    </dxf>
    <dxf>
      <border>
        <bottom style="double">
          <color indexed="64"/>
        </bottom>
      </border>
    </dxf>
    <dxf>
      <border>
        <right/>
        <bottom/>
      </border>
    </dxf>
    <dxf>
      <font>
        <name val="Segoe UI"/>
        <scheme val="none"/>
      </font>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ont>
        <name val="Segoe UI"/>
        <scheme val="none"/>
      </font>
    </dxf>
    <dxf>
      <border>
        <right style="dashDotDot">
          <color auto="1"/>
        </right>
        <vertical style="dashDotDot">
          <color auto="1"/>
        </vertical>
      </border>
    </dxf>
    <dxf>
      <border>
        <bottom style="double">
          <color indexed="64"/>
        </bottom>
      </border>
    </dxf>
    <dxf>
      <border>
        <bottom style="double">
          <color indexed="64"/>
        </bottom>
      </border>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ont>
        <name val="Segoe UI"/>
        <family val="2"/>
        <scheme val="none"/>
      </font>
    </dxf>
    <dxf>
      <font>
        <name val="Segoe UI"/>
        <family val="2"/>
        <scheme val="none"/>
      </font>
    </dxf>
    <dxf>
      <border>
        <right style="dashDotDot">
          <color auto="1"/>
        </right>
        <vertical style="dashDotDot">
          <color auto="1"/>
        </vertical>
      </border>
    </dxf>
    <dxf>
      <border>
        <bottom style="double">
          <color indexed="64"/>
        </bottom>
      </border>
    </dxf>
    <dxf>
      <fill>
        <patternFill patternType="solid">
          <fgColor indexed="64"/>
          <bgColor theme="0" tint="-0.249977111117893"/>
        </patternFill>
      </fill>
    </dxf>
    <dxf>
      <numFmt numFmtId="34" formatCode="_-&quot;$&quot;* #,##0.00_-;\-&quot;$&quot;* #,##0.00_-;_-&quot;$&quot;* &quot;-&quot;??_-;_-@_-"/>
    </dxf>
    <dxf>
      <border>
        <bottom style="double">
          <color indexed="64"/>
        </bottom>
      </border>
    </dxf>
    <dxf>
      <border>
        <bottom style="double">
          <color auto="1"/>
        </bottom>
      </border>
    </dxf>
    <dxf>
      <border>
        <right style="medium">
          <color theme="9" tint="-0.499984740745262"/>
        </right>
      </border>
    </dxf>
    <dxf>
      <fill>
        <patternFill patternType="solid">
          <bgColor theme="0" tint="-0.249977111117893"/>
        </patternFill>
      </fill>
    </dxf>
    <dxf>
      <fill>
        <patternFill patternType="solid">
          <bgColor theme="0" tint="-0.249977111117893"/>
        </patternFill>
      </fill>
    </dxf>
    <dxf>
      <fill>
        <patternFill patternType="solid">
          <bgColor rgb="FFFFFF00"/>
        </patternFill>
      </fill>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ont>
        <name val="Segoe UI"/>
        <scheme val="none"/>
      </font>
    </dxf>
    <dxf>
      <fill>
        <patternFill>
          <bgColor theme="7" tint="-0.499984740745262"/>
        </patternFill>
      </fill>
    </dxf>
    <dxf>
      <fill>
        <patternFill>
          <bgColor theme="7" tint="-0.499984740745262"/>
        </patternFill>
      </fill>
    </dxf>
    <dxf>
      <fill>
        <patternFill>
          <bgColor theme="7" tint="-0.499984740745262"/>
        </patternFill>
      </fill>
    </dxf>
    <dxf>
      <font>
        <color theme="0"/>
      </font>
    </dxf>
    <dxf>
      <font>
        <color theme="0"/>
      </font>
    </dxf>
    <dxf>
      <fill>
        <patternFill>
          <bgColor theme="7" tint="-0.249977111117893"/>
        </patternFill>
      </fill>
    </dxf>
    <dxf>
      <fill>
        <patternFill>
          <bgColor theme="7" tint="-0.249977111117893"/>
        </patternFill>
      </fill>
    </dxf>
    <dxf>
      <font>
        <color auto="1"/>
      </font>
    </dxf>
    <dxf>
      <font>
        <color auto="1"/>
      </font>
    </dxf>
    <dxf>
      <fill>
        <patternFill>
          <bgColor theme="9"/>
        </patternFill>
      </fill>
    </dxf>
    <dxf>
      <fill>
        <patternFill>
          <bgColor theme="9"/>
        </patternFill>
      </fill>
    </dxf>
    <dxf>
      <font>
        <color auto="1"/>
      </font>
    </dxf>
    <dxf>
      <font>
        <color auto="1"/>
      </font>
    </dxf>
    <dxf>
      <fill>
        <patternFill>
          <bgColor theme="9" tint="0.39997558519241921"/>
        </patternFill>
      </fill>
    </dxf>
    <dxf>
      <fill>
        <patternFill>
          <bgColor theme="9" tint="0.39997558519241921"/>
        </patternFill>
      </fill>
    </dxf>
    <dxf>
      <font>
        <color theme="0"/>
      </font>
    </dxf>
    <dxf>
      <font>
        <color theme="0"/>
      </font>
    </dxf>
    <dxf>
      <fill>
        <patternFill>
          <bgColor theme="9" tint="-0.249977111117893"/>
        </patternFill>
      </fill>
    </dxf>
    <dxf>
      <fill>
        <patternFill>
          <bgColor theme="9" tint="-0.249977111117893"/>
        </patternFill>
      </fill>
    </dxf>
    <dxf>
      <font>
        <color theme="0"/>
      </font>
    </dxf>
    <dxf>
      <font>
        <color theme="0"/>
      </font>
    </dxf>
    <dxf>
      <font>
        <color theme="0"/>
      </font>
    </dxf>
    <dxf>
      <fill>
        <patternFill>
          <bgColor theme="9" tint="-0.499984740745262"/>
        </patternFill>
      </fill>
    </dxf>
    <dxf>
      <fill>
        <patternFill>
          <bgColor theme="9" tint="-0.499984740745262"/>
        </patternFill>
      </fill>
    </dxf>
    <dxf>
      <fill>
        <patternFill>
          <bgColor theme="9" tint="-0.499984740745262"/>
        </patternFill>
      </fill>
    </dxf>
    <dxf>
      <alignment vertical="center"/>
    </dxf>
    <dxf>
      <alignment wrapText="1"/>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font>
        <b/>
      </font>
      <fill>
        <patternFill patternType="solid">
          <fgColor indexed="64"/>
          <bgColor theme="9" tint="0.59999389629810485"/>
        </patternFill>
      </fill>
    </dxf>
    <dxf>
      <alignment horizontal="general" vertical="bottom" textRotation="0" wrapText="0" indent="0" justifyLastLine="0" shrinkToFit="0" readingOrder="0"/>
    </dxf>
    <dxf>
      <alignment horizontal="general" vertical="bottom" textRotation="0" wrapText="0" indent="0" justifyLastLine="0" shrinkToFit="0" readingOrder="0"/>
    </dxf>
  </dxfs>
  <tableStyles count="0" defaultTableStyle="TableStyleMedium2" defaultPivotStyle="PivotStyleLight16"/>
  <colors>
    <mruColors>
      <color rgb="FFF5FCF2"/>
      <color rgb="FFFFFFCC"/>
      <color rgb="FFFFCCCC"/>
      <color rgb="FF0000CC"/>
      <color rgb="FFB5E6A2"/>
      <color rgb="FFFF7C80"/>
      <color rgb="FFFF1919"/>
      <color rgb="FFFFFF99"/>
      <color rgb="FF4EA7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pivotCacheDefinition" Target="pivotCache/pivotCacheDefinition3.xml"/><Relationship Id="rId50" Type="http://schemas.openxmlformats.org/officeDocument/2006/relationships/pivotCacheDefinition" Target="pivotCache/pivotCacheDefinition6.xml"/><Relationship Id="rId55" Type="http://schemas.openxmlformats.org/officeDocument/2006/relationships/pivotCacheDefinition" Target="pivotCache/pivotCacheDefinition11.xml"/><Relationship Id="rId63" Type="http://schemas.openxmlformats.org/officeDocument/2006/relationships/pivotCacheDefinition" Target="pivotCache/pivotCacheDefinition19.xml"/><Relationship Id="rId68"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1.xml"/><Relationship Id="rId53" Type="http://schemas.openxmlformats.org/officeDocument/2006/relationships/pivotCacheDefinition" Target="pivotCache/pivotCacheDefinition9.xml"/><Relationship Id="rId58" Type="http://schemas.openxmlformats.org/officeDocument/2006/relationships/pivotCacheDefinition" Target="pivotCache/pivotCacheDefinition14.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pivotCacheDefinition" Target="pivotCache/pivotCacheDefinition5.xml"/><Relationship Id="rId57" Type="http://schemas.openxmlformats.org/officeDocument/2006/relationships/pivotCacheDefinition" Target="pivotCache/pivotCacheDefinition13.xml"/><Relationship Id="rId61" Type="http://schemas.openxmlformats.org/officeDocument/2006/relationships/pivotCacheDefinition" Target="pivotCache/pivotCacheDefinition1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pivotCacheDefinition" Target="pivotCache/pivotCacheDefinition8.xml"/><Relationship Id="rId60" Type="http://schemas.openxmlformats.org/officeDocument/2006/relationships/pivotCacheDefinition" Target="pivotCache/pivotCacheDefinition16.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pivotCacheDefinition" Target="pivotCache/pivotCacheDefinition4.xml"/><Relationship Id="rId56" Type="http://schemas.openxmlformats.org/officeDocument/2006/relationships/pivotCacheDefinition" Target="pivotCache/pivotCacheDefinition12.xml"/><Relationship Id="rId64" Type="http://schemas.openxmlformats.org/officeDocument/2006/relationships/pivotCacheDefinition" Target="pivotCache/pivotCacheDefinition20.xml"/><Relationship Id="rId69"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pivotCacheDefinition" Target="pivotCache/pivotCacheDefinition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pivotCacheDefinition" Target="pivotCache/pivotCacheDefinition2.xml"/><Relationship Id="rId59" Type="http://schemas.openxmlformats.org/officeDocument/2006/relationships/pivotCacheDefinition" Target="pivotCache/pivotCacheDefinition15.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pivotCacheDefinition" Target="pivotCache/pivotCacheDefinition10.xml"/><Relationship Id="rId62" Type="http://schemas.openxmlformats.org/officeDocument/2006/relationships/pivotCacheDefinition" Target="pivotCache/pivotCacheDefinition18.xml"/><Relationship Id="rId70"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1.562887152781" createdVersion="8" refreshedVersion="8" minRefreshableVersion="3" recordCount="93" xr:uid="{B667F380-B336-43C1-B3BF-C59807FA6938}">
  <cacheSource type="worksheet">
    <worksheetSource ref="A2:F95" sheet="1. Acoustics MASTER"/>
  </cacheSource>
  <cacheFields count="6">
    <cacheField name="Supplier" numFmtId="0">
      <sharedItems count="15">
        <s v="Marshall Day Acoustics Pty Ltd"/>
        <s v="WSP Australia PTY LTD"/>
        <s v="Herring Storer Acoustics"/>
        <s v="Hewshott International (Australia) Pty Ltd"/>
        <s v="Arup Australia Pty Ltd"/>
        <s v="SLR Consulting"/>
        <s v="Aurecon Australasia Pty Ltd"/>
        <s v="GHD Pty Ltd"/>
        <s v="Stantec Australia Pty Ltd"/>
        <s v="Acoustic Logic Pty Ltd"/>
        <s v="Acoustics Consultants Australia (WA) PTY LTD"/>
        <s v="Colliers International Engineering &amp; Design (WA) Pty Limited"/>
        <s v="Gabriels Hearne Farrell Pty Ltd"/>
        <s v="Kellogg Brown &amp; Root Pty Ltd (KBR) "/>
        <s v="NDY Management Pty Limited"/>
      </sharedItems>
    </cacheField>
    <cacheField name="Location" numFmtId="0">
      <sharedItems/>
    </cacheField>
    <cacheField name="Services Provided" numFmtId="0">
      <sharedItems longText="1"/>
    </cacheField>
    <cacheField name="Level of Personnel_x000a_(Select from dropdown list)" numFmtId="0">
      <sharedItems count="12">
        <s v="Senior Manager"/>
        <s v="Associate"/>
        <s v="Senior"/>
        <s v="Graduate"/>
        <s v="Technician"/>
        <s v="Director"/>
        <s v="Associate Director"/>
        <s v="Scientist"/>
        <s v="Specialist"/>
        <s v="Partner"/>
        <s v="Principal"/>
        <s v="Draftsperson"/>
      </sharedItems>
    </cacheField>
    <cacheField name="Prices (A$ incl. GST) - _x000a_HOURLY RATE" numFmtId="44">
      <sharedItems containsSemiMixedTypes="0" containsString="0" containsNumber="1" minValue="100"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55553125001" createdVersion="8" refreshedVersion="8" minRefreshableVersion="3" recordCount="71" xr:uid="{25CE89BC-7229-4136-B755-1232B082D6BE}">
  <cacheSource type="worksheet">
    <worksheetSource ref="A2:F73" sheet="10. ESD MASTER"/>
  </cacheSource>
  <cacheFields count="6">
    <cacheField name="Supplier" numFmtId="0">
      <sharedItems count="11">
        <s v="Arup Australia Pty Ltd"/>
        <s v="Aurecon Australasia Pty Ltd"/>
        <s v="GHD Pty Ltd"/>
        <s v="Stantec Australia Pty Ltd"/>
        <s v="Emerge Environmental Services Pty Ltd"/>
        <s v="EMF Griffiths WA Pty Ltd"/>
        <s v="Lucid Consulting Engineers (WA) Pty Ltd"/>
        <s v="Summation Pty Ltd"/>
        <s v="Lehr Consultants"/>
        <s v="Arcadis Australia Pacific Pty Ltd"/>
        <s v="HFM Assest Management Pty Ltd"/>
      </sharedItems>
    </cacheField>
    <cacheField name="Location" numFmtId="0">
      <sharedItems/>
    </cacheField>
    <cacheField name="Services Provided" numFmtId="0">
      <sharedItems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2.599999999999994" maxValue="42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74128935188" createdVersion="8" refreshedVersion="8" minRefreshableVersion="3" recordCount="205" xr:uid="{AA59CB24-D945-4179-8524-1CBFBD414D21}">
  <cacheSource type="worksheet">
    <worksheetSource ref="A2:F207" sheet="11. Land Surveying MASTER"/>
  </cacheSource>
  <cacheFields count="6">
    <cacheField name="Supplier" numFmtId="0">
      <sharedItems count="9">
        <s v="Crossland &amp; Hardy"/>
        <s v="No Problems Just Solutions Pty Ltd T/A Land Surveys"/>
        <s v="McMullen Nolan Group Pty Ltd"/>
        <s v="Veris Australia Pty Ltd"/>
        <s v="LPD Surveys"/>
        <s v="FK Thompson and Associates Pty Ltd"/>
        <s v="De Nada Surveys Pty Ltd"/>
        <s v="CADDS Group Pty Ltd"/>
        <s v="Viewland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1">
        <s v="Senior"/>
        <s v="Technician"/>
        <s v="Specialist"/>
        <s v="Graduate"/>
        <s v="Draftsperson"/>
        <s v="Senior Manager"/>
        <m/>
        <s v="Associate"/>
        <s v="Director"/>
        <s v="Principal"/>
        <s v="Scientist"/>
      </sharedItems>
    </cacheField>
    <cacheField name="Prices (A$ incl. GST) - _x000a_HOURLY RATE" numFmtId="44">
      <sharedItems containsString="0" containsBlank="1" containsNumber="1" minValue="56.25" maxValue="562.5"/>
    </cacheField>
    <cacheField name="Personnel or Price Comment_x000a_(If Applicabl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08553356478" createdVersion="8" refreshedVersion="8" minRefreshableVersion="3" recordCount="201" xr:uid="{B3FA3C6A-2177-4907-AF24-1CAF6BE3D5C6}">
  <cacheSource type="worksheet">
    <worksheetSource ref="A2:F203" sheet="12. Enviro Svcs MASTER"/>
  </cacheSource>
  <cacheFields count="6">
    <cacheField name="Supplier" numFmtId="0">
      <sharedItems count="16">
        <s v="Stratagen JBS&amp;G Australia"/>
        <s v="Aurora Environmental Perth Pty Ltd"/>
        <s v="RPS AAP Consulting Pty Ltd"/>
        <s v="Aurecon Australasia Pty Ltd"/>
        <s v="Douglas Partners Pty Ltd"/>
        <s v="AECOM Australia Pty Ltd"/>
        <s v="Tetra Tech Coffey Pty Ltd"/>
        <s v="WSP Australia Pty Ltd"/>
        <s v="Emerge Environmental Services Pty Ltd"/>
        <s v="Arup Australia Pty Ltd"/>
        <s v="Eosh Consulting"/>
        <s v="GHD Pty Ltd"/>
        <s v="Arcadis Australia Pacific Pty Ltd"/>
        <s v="Environmental Engineers International Pty Ltd"/>
        <s v="PTG Consulting Pty Ltd"/>
        <s v="Stantec Australia Pty Ltd"/>
      </sharedItems>
    </cacheField>
    <cacheField name="Location" numFmtId="0">
      <sharedItems/>
    </cacheField>
    <cacheField name="Services Provided" numFmtId="0">
      <sharedItems longText="1"/>
    </cacheField>
    <cacheField name="Level of Personnel_x000a_(Select from dropdown list)" numFmtId="0">
      <sharedItems count="12">
        <s v="Senior Manager"/>
        <s v="Principal"/>
        <s v="Associate"/>
        <s v="Senior"/>
        <s v="Scientist"/>
        <s v="Specialist"/>
        <s v="Technician"/>
        <s v="Draftsperson"/>
        <s v="Director"/>
        <s v="Graduate"/>
        <s v="Partner"/>
        <s v="Associate Director"/>
      </sharedItems>
    </cacheField>
    <cacheField name="Prices (A$ incl. GST) - _x000a_HOURLY RATE" numFmtId="44">
      <sharedItems containsSemiMixedTypes="0" containsString="0" containsNumber="1" minValue="115.5" maxValue="519.2000000000000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65318981484" createdVersion="8" refreshedVersion="8" minRefreshableVersion="3" recordCount="114" xr:uid="{616BBAC2-CC64-416F-B031-B7A439EE6FDF}">
  <cacheSource type="worksheet">
    <worksheetSource ref="A2:F116" sheet="13. Security MASTER"/>
  </cacheSource>
  <cacheFields count="6">
    <cacheField name="Supplier" numFmtId="0">
      <sharedItems count="9">
        <s v="Security Consulting Group Pty Ltd"/>
        <s v="Stantec Australia Pty Ltd"/>
        <s v="Aurecon Australasia Pty Ltd"/>
        <s v="GHD Pty Ltd"/>
        <s v="Peak Consultants"/>
        <s v="Arup Australia Pty Ltd"/>
        <s v="R1SK Consulting"/>
        <s v="Kellogg Brown &amp; Root Pty Ltd (KBR) "/>
        <s v="Lehr Consultants"/>
      </sharedItems>
    </cacheField>
    <cacheField name="Location" numFmtId="0">
      <sharedItems/>
    </cacheField>
    <cacheField name="Services Provided" numFmtId="0">
      <sharedItems longText="1"/>
    </cacheField>
    <cacheField name="Level of Personnel_x000a_(Select from dropdown list)" numFmtId="0">
      <sharedItems count="12">
        <s v="Director"/>
        <s v="Principal"/>
        <s v="Senior"/>
        <s v="Specialist"/>
        <s v="Graduate"/>
        <s v="Draftsperson"/>
        <s v="Senior Manager"/>
        <s v="Associate Director"/>
        <s v="Associate"/>
        <s v="Technician"/>
        <s v="Partner"/>
        <s v="Scientist"/>
      </sharedItems>
    </cacheField>
    <cacheField name="Prices (A$ incl. GST) - _x000a_HOURLY RATE" numFmtId="44">
      <sharedItems containsSemiMixedTypes="0" containsString="0" containsNumber="1" minValue="132" maxValue="471.90000000000003"/>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57687384259" createdVersion="8" refreshedVersion="8" minRefreshableVersion="3" recordCount="69" xr:uid="{0E8156AA-5311-4F63-BCBB-926413C949BF}">
  <cacheSource type="worksheet">
    <worksheetSource ref="A2:F71" sheet="14. Time Planning MASTER"/>
  </cacheSource>
  <cacheFields count="6">
    <cacheField name="Supplier" numFmtId="0">
      <sharedItems count="10">
        <s v="Arcadis Australia Pacific Pty Ltd"/>
        <s v="Setu Projects"/>
        <s v="Succesful Projects"/>
        <s v="Johnstaff Projects Pty Ltd"/>
        <s v="Tracey Brunstrom and Hammond Pty Ltd"/>
        <s v="Aurecon Australasia Pty Ltd"/>
        <s v="Bridge42 Pty Ltd"/>
        <s v="G2N Pty Ltd"/>
        <s v="RP Infrastructure Pty Ltd "/>
        <s v="TSA Riley"/>
      </sharedItems>
    </cacheField>
    <cacheField name="Location" numFmtId="0">
      <sharedItems/>
    </cacheField>
    <cacheField name="Services Provided" numFmtId="0">
      <sharedItems/>
    </cacheField>
    <cacheField name="Level of Personnel_x000a_(Select from dropdown list)" numFmtId="0">
      <sharedItems count="12">
        <s v="Director"/>
        <s v="Associate Director"/>
        <s v="Principal"/>
        <s v="Senior"/>
        <s v="Partner"/>
        <s v="Senior Manager"/>
        <s v="Specialist"/>
        <s v="Associate"/>
        <s v="Scientist"/>
        <s v="Technician"/>
        <s v="Draftsperson"/>
        <s v="Graduate"/>
      </sharedItems>
    </cacheField>
    <cacheField name="Prices (A$ incl. GST) - _x000a_HOURLY RATE" numFmtId="44">
      <sharedItems containsSemiMixedTypes="0" containsString="0" containsNumber="1" minValue="118" maxValue="446.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1225648148" createdVersion="8" refreshedVersion="8" minRefreshableVersion="3" recordCount="163" xr:uid="{3BF6B94F-9085-475C-9C5C-2FC7D2ACA45E}">
  <cacheSource type="worksheet">
    <worksheetSource ref="A2:F165" sheet="15. Traffic MASTER"/>
  </cacheSource>
  <cacheFields count="6">
    <cacheField name="Supplier" numFmtId="0">
      <sharedItems count="18">
        <s v="Aurecon Australasia Pty Ltd"/>
        <s v="WSP Australia Pty Ltd"/>
        <s v="PTG Consulting Pty Ltd"/>
        <s v="Stantec Australia Pty Ltd"/>
        <s v="AECOM Australia Pty Ltd"/>
        <s v="Arup Australia Pty Ltd"/>
        <s v="BG&amp;E Pty Limited"/>
        <s v="Flyt Pty Ltd"/>
        <s v="GHD Pty Ltd"/>
        <s v="Colliers International Engineering &amp; Design (WA) Pty Limited"/>
        <s v="Jacobs Group (Australia) Pty Ltd"/>
        <s v="PJA Holdings (Australia) Pty Ltd"/>
        <s v="Arcadis Australia Pacific Pty Ltd"/>
        <s v="Porter Consulting Engineers"/>
        <s v="WGAWA Pty LTD"/>
        <s v="G2N Pty Ltd"/>
        <s v="SMEC Australia Pty Ltd"/>
        <s v="Shawmac Pty Ltd"/>
      </sharedItems>
    </cacheField>
    <cacheField name="Location" numFmtId="0">
      <sharedItems/>
    </cacheField>
    <cacheField name="Services Provided" numFmtId="0">
      <sharedItems/>
    </cacheField>
    <cacheField name="Level of Personnel_x000a_(Select from dropdown list)" numFmtId="0">
      <sharedItems count="12">
        <s v="Director"/>
        <s v="Principal"/>
        <s v="Associate"/>
        <s v="Specialist"/>
        <s v="Senior"/>
        <s v="Technician"/>
        <s v="Graduate"/>
        <s v="Senior Manager"/>
        <s v="Associate Director"/>
        <s v="Scientist"/>
        <s v="Draftsperson"/>
        <s v="Partner"/>
      </sharedItems>
    </cacheField>
    <cacheField name="Prices (A$ incl. GST) - _x000a_HOURLY RATE" numFmtId="44">
      <sharedItems containsSemiMixedTypes="0" containsString="0" containsNumber="1" minValue="66" maxValue="52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56630902777" createdVersion="8" refreshedVersion="8" minRefreshableVersion="3" recordCount="141" xr:uid="{25825F31-C904-4D15-B337-10B82BA5C3BC}">
  <cacheSource type="worksheet">
    <worksheetSource ref="A2:F143" sheet="16. Independent Super MASTER"/>
  </cacheSource>
  <cacheFields count="6">
    <cacheField name="Supplier" numFmtId="0">
      <sharedItems count="22">
        <s v="ACOR Consultants Pty Ltd"/>
        <s v="AIE Engineering and Construction Management Pty Ltd"/>
        <s v="APP Corporation Pty Ltd"/>
        <s v="Arcadis Australia Pacific Pty Ltd"/>
        <s v="Aurecon Australasia Pty Ltd"/>
        <s v="BPA Consultants Pty Ltd"/>
        <s v="Bridge42 Pty Ltd"/>
        <s v="CADDS Group Pty Ltd"/>
        <s v="Colliers International Engineering &amp; Design (WA) Pty Limited"/>
        <s v="Encon Project Management Pty Ltd"/>
        <s v="GHD Pty Ltd"/>
        <s v="Johnstaff Projects (WA) Pty Ltd"/>
        <s v="Lead Consultants"/>
        <s v="Lewis Woolcott Pty Ltd "/>
        <s v="Porter Consulting Engineers"/>
        <s v="RP Infrastructure Pty Ltd "/>
        <s v="RPS AAP Consulting Pty Ltd"/>
        <s v="Setu Projects "/>
        <s v="Stantec Australia Pty Ltd"/>
        <s v="Successful Projects"/>
        <s v="TSA Riley"/>
        <s v="WSP Australia Pty Ltd"/>
      </sharedItems>
    </cacheField>
    <cacheField name="Location" numFmtId="0">
      <sharedItems/>
    </cacheField>
    <cacheField name="Services Provided" numFmtId="0">
      <sharedItems containsBlank="1"/>
    </cacheField>
    <cacheField name="Level of Personnel_x000a_(Select from dropdown list)" numFmtId="0">
      <sharedItems count="12">
        <s v="Director"/>
        <s v="Principal"/>
        <s v="Senior Manager"/>
        <s v="Senior"/>
        <s v="Associate Director"/>
        <s v="Associate"/>
        <s v="Specialist"/>
        <s v="Graduate"/>
        <s v="Scientist"/>
        <s v="Technician"/>
        <s v="Partner"/>
        <s v="Draftsperson"/>
      </sharedItems>
    </cacheField>
    <cacheField name="Prices (A$ incl. GST) - _x000a_HOURLY RATE" numFmtId="44">
      <sharedItems containsSemiMixedTypes="0" containsString="0" containsNumber="1" minValue="118"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685053703703" createdVersion="8" refreshedVersion="8" minRefreshableVersion="3" recordCount="131" xr:uid="{2C3F3266-421A-4A14-9512-1A50978E2E93}">
  <cacheSource type="worksheet">
    <worksheetSource ref="A2:F133" sheet="17. Geotech MASTER"/>
  </cacheSource>
  <cacheFields count="6">
    <cacheField name="Supplier" numFmtId="0">
      <sharedItems count="18">
        <s v="AECOM Australia Pty Ltd"/>
        <s v="Arcadis Australia Pacific Pty Ltd"/>
        <s v="Arup Australia Pty Ltd"/>
        <s v="ATC Williams"/>
        <s v="Aurecon Australasia Pty Ltd"/>
        <s v="BG&amp;E Pty Limited"/>
        <s v="CMW Geosciences Pty Ltd"/>
        <s v="Douglas Partners Pty Ltd"/>
        <s v="GHD Pty Ltd"/>
        <s v="Jacobs Group (Australia) Pty Ltd"/>
        <s v="PTG Consulting Pty Ltd"/>
        <s v="Red Fox Advisory Pty Ltd"/>
        <s v="SMEC Australia Pty Ltd"/>
        <s v="Stantec Australia Pty Ltd"/>
        <s v="Structerre Consulting Engineers"/>
        <s v="Tetra Tech Coffey Pty Ltd"/>
        <s v="WGAWA Pty Ltd"/>
        <s v="WSP Australia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Graduate"/>
        <s v="Technician"/>
        <s v="Partner"/>
        <s v="Senior Manager"/>
        <s v="Associate"/>
        <s v="Scientist"/>
        <s v="Specialist"/>
        <s v="Draftsperson"/>
      </sharedItems>
    </cacheField>
    <cacheField name="Prices (A$ incl. GST) - _x000a_HOURLY RATE" numFmtId="44">
      <sharedItems containsSemiMixedTypes="0" containsString="0" containsNumber="1" minValue="105" maxValue="55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16285300926" createdVersion="8" refreshedVersion="8" minRefreshableVersion="3" recordCount="115" xr:uid="{52325D4F-D89C-4C0C-893C-AABDD484D63D}">
  <cacheSource type="worksheet">
    <worksheetSource ref="A2:F117" sheet="18. Landscape MASTER"/>
  </cacheSource>
  <cacheFields count="6">
    <cacheField name="Supplier" numFmtId="0">
      <sharedItems count="15">
        <s v="AECOM Australia Pty Ltd"/>
        <s v="Archtiectus Australia Pty Ltd"/>
        <s v="ASPECT Studios "/>
        <s v="Ecoscape Australia Pty Ltd"/>
        <s v="Emerge Associates (Blue Tang (WA) t/a)"/>
        <s v="Four Landscape Studio Pty Ltd"/>
        <s v="GHD Pty Ltd"/>
        <s v="Guymer Bailey Architects Pty Ltd"/>
        <s v="Jacobs Group (Australia) Pty Ltd"/>
        <s v="Josh Byrne &amp; Associates Pty Ltd"/>
        <s v="Landscape Planners Pty Ltd"/>
        <s v="PLACE Laboratory (Shlomit Strum t/a)"/>
        <s v="REALMstudios"/>
        <s v="Studio Baan Architects Pty Ltd, T/A Carrier and Postmus Architects (CaPA)"/>
        <s v="UDLA Fremantle"/>
      </sharedItems>
    </cacheField>
    <cacheField name="Location" numFmtId="0">
      <sharedItems/>
    </cacheField>
    <cacheField name="Services Provided" numFmtId="0">
      <sharedItems/>
    </cacheField>
    <cacheField name="Level of Personnel_x000a_(Select from dropdown list)" numFmtId="0">
      <sharedItems containsBlank="1" count="13">
        <s v="Director"/>
        <s v="Associate Director"/>
        <s v="Principal"/>
        <s v="Senior"/>
        <s v="Specialist"/>
        <s v="Graduate"/>
        <s v="Technician"/>
        <s v="Draftsperson"/>
        <s v="Associate"/>
        <m/>
        <s v="Partner"/>
        <s v="Senior Manager"/>
        <s v="Scientist"/>
      </sharedItems>
    </cacheField>
    <cacheField name="Prices (A$ incl. GST) - _x000a_HOURLY RATE" numFmtId="44">
      <sharedItems containsSemiMixedTypes="0" containsString="0" containsNumber="1" minValue="66"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54200231485" createdVersion="8" refreshedVersion="8" minRefreshableVersion="3" recordCount="91" xr:uid="{1A9006E7-B36D-4203-A338-9333B253840D}">
  <cacheSource type="worksheet">
    <worksheetSource ref="A2:F93" sheet="19. Haz Mat Inspections MASTER"/>
  </cacheSource>
  <cacheFields count="6">
    <cacheField name="Supplier" numFmtId="0">
      <sharedItems count="12">
        <s v="Aurora Ennvironmental Perth Pty Ltd"/>
        <s v="Eosh Consulting Pty Ltd"/>
        <s v="GHD Pty Ltd"/>
        <s v="Land Kwality Nominees PTY LTD"/>
        <s v="Prensa Pty Ltd"/>
        <s v="RED OHMS Group"/>
        <s v="Risk Factors Australia Pty Ltd"/>
        <s v="RPS AAP Consulting Pty Ltd"/>
        <s v="SLR Consulting Australia Pty Ltd"/>
        <s v="SW19 Pty Ltd "/>
        <s v="Tetra Tech Coffey Pty Ltd"/>
        <s v="WSP Australia"/>
      </sharedItems>
    </cacheField>
    <cacheField name="Location" numFmtId="0">
      <sharedItems containsBlank="1"/>
    </cacheField>
    <cacheField name="Services Provided" numFmtId="0">
      <sharedItems containsBlank="1"/>
    </cacheField>
    <cacheField name="Level of Personnel_x000a_(Select from dropdown list)" numFmtId="0">
      <sharedItems count="11">
        <s v="Director"/>
        <s v="Principal"/>
        <s v="Associate"/>
        <s v="Senior"/>
        <s v="Specialist"/>
        <s v="Technician"/>
        <s v="Senior Manager"/>
        <s v="Scientist"/>
        <s v="Draftsperson"/>
        <s v="Graduate"/>
        <s v="Associate Director"/>
      </sharedItems>
    </cacheField>
    <cacheField name="Prices (A$ incl. GST) - _x000a_HOURLY RATE" numFmtId="44">
      <sharedItems containsSemiMixedTypes="0" containsString="0" containsNumber="1" minValue="77" maxValue="49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3.668028009262" createdVersion="8" refreshedVersion="8" minRefreshableVersion="3" recordCount="386" xr:uid="{299A0BE5-43E8-465D-9AA7-FC1DD96A3B29}">
  <cacheSource type="worksheet">
    <worksheetSource ref="A2:F388" sheet="2. Civil Eng MASTER"/>
  </cacheSource>
  <cacheFields count="6">
    <cacheField name="Supplier" numFmtId="0">
      <sharedItems count="35">
        <s v="Aecom Australia Pty Ltd"/>
        <s v="Airey Taylor Consulting"/>
        <s v="Arcadis Australia"/>
        <s v="Arup Australia Pty Ltd"/>
        <s v="Aurecon Australasia Pty Ltd"/>
        <s v="BG&amp;E Pty Limited"/>
        <s v="Colliers International Engineering &amp; Design (WA) Pty Ltd"/>
        <s v="GHD Pty Ltd"/>
        <s v="Peritas Consulting Pty Ltd"/>
        <s v="Stantec Australia Pty Ltd"/>
        <s v="WGAWA Pty Ltd"/>
        <s v="WSP Australia Pty Ltd"/>
        <s v="BPA Consultants Pty Ltd"/>
        <s v="Cadds Group Pty Ltd"/>
        <s v="DWA Consulting Pty Ltd"/>
        <s v="Jacobs Group (Australia) Pty Ltd"/>
        <s v="Kellogg Brown &amp; Root Pty Ltd (KBR) "/>
        <s v="Rubiks Projects"/>
        <s v="Porter Consulting Engineers"/>
        <s v="NDY (Norman Disney &amp; Young) Management"/>
        <s v="Red Fox Advisory Pty Ltd"/>
        <s v="Shawmac Pty Ltd"/>
        <s v="WML Consultants "/>
        <s v="ACOR Consultants Pty Ltd"/>
        <s v="AIE Engineering and Construction Management Pty Ltd"/>
        <s v="Capital Engineering Pty Ltd"/>
        <s v="Emerge Environmental Services Pty Ltd"/>
        <s v="Environmental Engineers International Pty Ltd"/>
        <s v="Forth Consulting Pty Ltd"/>
        <s v="GJP Engineering PTY LTD"/>
        <s v="Hera Engineering Pty Ltd"/>
        <s v="I3 Consulting Pty Ltd"/>
        <s v="Saba Civil Management &amp; Consultancy"/>
        <s v="Sedgman Onyx Pty Ltd"/>
        <s v="SMEC Australia Pty Ltd"/>
      </sharedItems>
    </cacheField>
    <cacheField name="Location" numFmtId="0">
      <sharedItems containsBlank="1"/>
    </cacheField>
    <cacheField name="Services Provided" numFmtId="0">
      <sharedItems containsBlank="1"/>
    </cacheField>
    <cacheField name="Level of Personnel_x000a_(Select from dropdown list)" numFmtId="0">
      <sharedItems containsBlank="1" count="15">
        <s v="Partner"/>
        <s v="Director"/>
        <s v="Associate Director"/>
        <s v="Principal"/>
        <s v="Senior"/>
        <s v="Specialist"/>
        <s v="Graduate"/>
        <s v="Technician"/>
        <s v="Draftsperson"/>
        <s v="Scientist"/>
        <s v="Senior Manager"/>
        <s v="Associate"/>
        <s v="Travel ($/km)" u="1"/>
        <m u="1"/>
        <s v="Draftperson" u="1"/>
      </sharedItems>
    </cacheField>
    <cacheField name="Prices (A$ incl. GST) - _x000a_HOURLY RATE" numFmtId="44">
      <sharedItems containsSemiMixedTypes="0" containsString="0" containsNumber="1" minValue="65" maxValue="56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8.46197916667" createdVersion="8" refreshedVersion="8" minRefreshableVersion="3" recordCount="37" xr:uid="{1F3E5EA6-A8B1-4A6C-B0F4-D5D0F9F5215C}">
  <cacheSource type="worksheet">
    <worksheetSource ref="A2:F39" sheet="20. BIM MASTER"/>
  </cacheSource>
  <cacheFields count="6">
    <cacheField name="Supplier" numFmtId="0">
      <sharedItems count="4">
        <s v="AECOM Australia Pty Ltd"/>
        <s v="Arup Australia Pty Ltd"/>
        <s v="BG&amp;E Pty Limited"/>
        <s v="GHD Pty Ltd"/>
      </sharedItems>
    </cacheField>
    <cacheField name="Location" numFmtId="0">
      <sharedItems/>
    </cacheField>
    <cacheField name="Services Provided" numFmtId="0">
      <sharedItems longText="1"/>
    </cacheField>
    <cacheField name="Level of Personnel_x000a_(Select from dropdown list)" numFmtId="0">
      <sharedItems count="12">
        <s v="Director"/>
        <s v="Associate Director"/>
        <s v="Principal"/>
        <s v="Senior"/>
        <s v="Specialist"/>
        <s v="Technician"/>
        <s v="Draftsperson"/>
        <s v="Partner"/>
        <s v="Senior Manager"/>
        <s v="Associate"/>
        <s v="Scientist"/>
        <s v="Graduate"/>
      </sharedItems>
    </cacheField>
    <cacheField name="Prices (A$ incl. GST) - _x000a_HOURLY RATE" numFmtId="44">
      <sharedItems containsSemiMixedTypes="0" containsString="0" containsNumber="1" minValue="95" maxValue="539"/>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455440740741" createdVersion="8" refreshedVersion="8" minRefreshableVersion="3" recordCount="319" xr:uid="{1871F160-97F0-4F1D-A2E2-F110EA201D43}">
  <cacheSource type="worksheet">
    <worksheetSource ref="A2:F321" sheet="3. Electrical Eng MASTER"/>
  </cacheSource>
  <cacheFields count="6">
    <cacheField name="Supplier" numFmtId="0">
      <sharedItems count="34">
        <s v="Arup Australia Pty Ltd"/>
        <s v="Aurecon Australasia Pty Ltd"/>
        <s v="GHD Pty Ltd"/>
        <s v="Peak Consultants"/>
        <s v="Stantec Australia Pty Ltd"/>
        <s v="WSP Australia Pty Ltd"/>
        <s v="Lucid Consulting Engineers (WA) Pty Ltd"/>
        <s v="Aecom Australia Pty Ltd"/>
        <s v="AIE Engineering and Construction Management Pty Ltd"/>
        <s v="Alphazeta Group Pty Ltd"/>
        <s v="Arcadis Australia Pacific Pty Ltd"/>
        <s v="Engineering Technology Consultants Pty Ltd"/>
        <s v="HFM Asset Management Pty Ltd"/>
        <s v="Jacobs Group (Australia) Pty Ltd"/>
        <s v="Kellogg Brown &amp; Root Pty Ltd (KBR) "/>
        <s v="Lehr Consultants"/>
        <s v="Norman Disney &amp; Young"/>
        <s v="Plexus Engineers Pty Ltd"/>
        <s v="Powerlyt Group Pty Ltd"/>
        <s v="Summation Pty Ltd"/>
        <s v="CWC Consultants Pty Ltd"/>
        <s v="CADDS Group Pty Ltd"/>
        <s v="Electrical Services Consulting (ESC)"/>
        <s v="EMF Griffiths WA Pty Ltd"/>
        <s v="Focus Consulting WA Pty Ltd"/>
        <s v="Harris Kmon Solutions Pty Ltd"/>
        <s v="Rubiks Projects"/>
        <s v="SMEC Australia Pty Ltd"/>
        <s v="Tetra Tech Proteus"/>
        <s v="ACOR Consultants Pty Ltd"/>
        <s v="ATA Engineering Pty Ltd"/>
        <s v="MKA Electrical Design Consultants"/>
        <s v="Q10 Consultants Pty Ltd"/>
        <s v="TP Engineering Associates"/>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Project designer"/>
      </sharedItems>
    </cacheField>
    <cacheField name="Prices (A$ incl. GST) - _x000a_HOURLY RATE" numFmtId="44">
      <sharedItems containsSemiMixedTypes="0" containsString="0" containsNumber="1" minValue="65" maxValue="51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05793287039" createdVersion="8" refreshedVersion="8" minRefreshableVersion="3" recordCount="147" xr:uid="{F08F85B8-FA1B-49DE-98C0-6674B21048AC}">
  <cacheSource type="worksheet">
    <worksheetSource ref="A2:F149" sheet="4. Fire Eng MASTER"/>
  </cacheSource>
  <cacheFields count="6">
    <cacheField name="Supplier" numFmtId="0">
      <sharedItems count="20">
        <s v="Arup Australia"/>
        <s v="Aurecon Australasia Pty Ltd"/>
        <s v="Aecom Australia Pty Ltd"/>
        <s v="Kellogg Brown &amp; Root Pty Ltd (KBR) "/>
        <s v="Lehr Consultants "/>
        <s v="Lucid Consulting Engineers (WA) Pty Ltd"/>
        <s v="Norman Disney &amp; Young"/>
        <s v="Stantec Australia Pty Ltd"/>
        <s v="WSP Australia Pty Ltd"/>
        <s v="GHD Pty Ltd"/>
        <s v="Arcadis Australia Pacific Pty Ltd"/>
        <s v="Flint Engineering Pty Ltd"/>
        <s v="Certatude (WA) Pty Ltd"/>
        <s v="Jacobs Group (Australia) Pty Ltd"/>
        <s v="Alphazeta Group Pty Ltd"/>
        <s v="Plexus Engineers Pty Ltd"/>
        <s v="Acor Consultants Pty Ltd"/>
        <s v="Saraceni Fire Engineering Group (Avanti)"/>
        <s v="Oma Design Services Pty Ltd - trading as Hydraulics Design Australia"/>
        <s v="Strategic Fire Consulti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66" maxValue="470.25"/>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38432175925" createdVersion="8" refreshedVersion="8" minRefreshableVersion="3" recordCount="103" xr:uid="{267A53D3-8C1E-4D80-ADC1-7BC2CD1A0979}">
  <cacheSource type="worksheet">
    <worksheetSource ref="A2:F105" sheet="5. Hydraulic Eng MASTER"/>
  </cacheSource>
  <cacheFields count="6">
    <cacheField name="Supplier" numFmtId="0">
      <sharedItems count="14">
        <s v="Arup Australia Pty Ltd"/>
        <s v="Aurecon Australasia Pty Ltd"/>
        <s v="ACOR Consultants Pty Ltd"/>
        <s v="Arcadis Australia Pacific Pty Ltd"/>
        <s v="Lucid Consulting Engineers (WA) Pty Ltd"/>
        <s v="Plexus Engineers Pty Ltd"/>
        <s v="Stantec Australia Pty Ltd"/>
        <s v="Oma Design Services Pty Ltd - trading as Hydraulics Design Australia"/>
        <s v="Kellogg Brown &amp; Root Pty Ltd (KBR) "/>
        <s v="Norman Disney &amp; Young"/>
        <s v="WSP Australia Pty Ltd"/>
        <s v="Construction Hydraulic Design Pty Ltd"/>
        <s v="GHD Pty Ltd"/>
        <s v="Lehr Consultants"/>
      </sharedItems>
    </cacheField>
    <cacheField name="Location" numFmtId="0">
      <sharedItems/>
    </cacheField>
    <cacheField name="Services Provided" numFmtId="0">
      <sharedItems/>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75" maxValue="430"/>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662841550926" createdVersion="8" refreshedVersion="8" minRefreshableVersion="3" recordCount="138" xr:uid="{7E574A6C-3C15-4F57-9762-016AD3324339}">
  <cacheSource type="worksheet">
    <worksheetSource ref="A2:F140" sheet="6. Mechanical Eng MASTER"/>
  </cacheSource>
  <cacheFields count="6">
    <cacheField name="Supplier" numFmtId="0">
      <sharedItems count="18">
        <s v="Arup Australia Pty Ltd"/>
        <s v="Aurecon Australasia Pty Ltd"/>
        <s v="Stevens McGann Willcock &amp; Copping Pty Ltd "/>
        <s v="Steens Gray &amp; Kelly Pty Ltd"/>
        <s v="Aecom Australia Pty Ltd"/>
        <s v="Alphazeta Group pty ltd"/>
        <s v="Devlin Engineering &amp; Management (DEM)"/>
        <s v="GHD Pty Ltd"/>
        <s v="Kellogg Brown &amp; Root Pty Ltd (KBR) "/>
        <s v="Lehr Consultants"/>
        <s v="Lucid Consulting Engineers (WA) Pty Ltd"/>
        <s v="Stantec Australia Pty Ltd"/>
        <s v="Norman Disney &amp; Young"/>
        <s v="ACOR Consultants"/>
        <s v="DB Mechanical Consulting (Magic Sky)"/>
        <s v="Plexus Engineers Pty Ltd"/>
        <s v="Arcadis Australia Pacific Pty Ltd"/>
        <s v="Harris Kmon Solutions Pty Ltd"/>
      </sharedItems>
    </cacheField>
    <cacheField name="Location" numFmtId="0">
      <sharedItems/>
    </cacheField>
    <cacheField name="Services Provided" numFmtId="0">
      <sharedItems longText="1"/>
    </cacheField>
    <cacheField name="Level of Personnel_x000a_(Select from dropdown list)" numFmtId="0">
      <sharedItems count="13">
        <s v="Partner"/>
        <s v="Director"/>
        <s v="Senior Manager"/>
        <s v="Associate Director"/>
        <s v="Principal"/>
        <s v="Associate"/>
        <s v="Senior"/>
        <s v="Scientist"/>
        <s v="Specialist"/>
        <s v="Technician"/>
        <s v="Draftsperson"/>
        <s v="Graduate"/>
        <s v="Draftperson" u="1"/>
      </sharedItems>
    </cacheField>
    <cacheField name="Prices (A$ incl. GST) - _x000a_HOURLY RATE" numFmtId="44">
      <sharedItems containsSemiMixedTypes="0" containsString="0" containsNumber="1" minValue="66"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4.709427083333" createdVersion="8" refreshedVersion="8" minRefreshableVersion="3" recordCount="233" xr:uid="{7685E467-694B-4A95-A1F7-120D4D00502C}">
  <cacheSource type="worksheet">
    <worksheetSource ref="A2:F235" sheet="7. Structural Eng MASTER"/>
  </cacheSource>
  <cacheFields count="6">
    <cacheField name="Supplier" numFmtId="0">
      <sharedItems count="24">
        <s v="Arup Australia Pty Ltd"/>
        <s v="Aurecon Australasia Pty Ltd"/>
        <s v="BG&amp;E Pty Limited"/>
        <s v="Hera Engineering Pty Ltd"/>
        <s v="Lehr Consultants"/>
        <s v="Lucid Consulting Engineers (WA) Pty Ltd"/>
        <s v="Peritas Consulting Pty Ltd"/>
        <s v="Airey Taylor Consulting"/>
        <s v="BPA Consultants Pty Ltd"/>
        <s v="Colliers International Engineering &amp; Design (WA) Pty Limited"/>
        <s v="ACOR Consultants Pty Ltd"/>
        <s v="Aecom Australia Pty Ltd"/>
        <s v="GHD Pty Ltd"/>
        <s v="WGAWA Pty Ltd"/>
        <s v="WSP Australia Pty Ltd"/>
        <s v="ADG Engineers (Aust) Pty Ltd "/>
        <s v="AIE Engineering and Construction Management Pty Ltd"/>
        <s v="Stantec Australia Pty Ltd"/>
        <s v="AM Structural Engineering Services Pty Ltd"/>
        <s v="Inhabit"/>
        <s v="Kellogg Brown &amp; Root Pty Ltd (KBR) "/>
        <s v="Rehbein Consulting Pty Ltd t/a L+R"/>
        <s v="MEnD Consulting Pty Ltd"/>
        <s v="Norman Disney &amp; Young"/>
      </sharedItems>
    </cacheField>
    <cacheField name="Location" numFmtId="0">
      <sharedItems containsBlank="1"/>
    </cacheField>
    <cacheField name="Services Provided" numFmtId="0">
      <sharedItems containsBlank="1" longText="1"/>
    </cacheField>
    <cacheField name="Level of Personnel_x000a_(Select from dropdown list)" numFmtId="0">
      <sharedItems count="12">
        <s v="Partner"/>
        <s v="Director"/>
        <s v="Senior Manager"/>
        <s v="Associate Director"/>
        <s v="Principal"/>
        <s v="Associate"/>
        <s v="Senior"/>
        <s v="Scientist"/>
        <s v="Specialist"/>
        <s v="Technician"/>
        <s v="Draftsperson"/>
        <s v="Graduate"/>
      </sharedItems>
    </cacheField>
    <cacheField name="Prices (A$ incl. GST) - _x000a_HOURLY RATE" numFmtId="44">
      <sharedItems containsSemiMixedTypes="0" containsString="0" containsNumber="1" minValue="58.300000000000004" maxValue="528"/>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398715393516" createdVersion="8" refreshedVersion="8" minRefreshableVersion="3" recordCount="82" xr:uid="{DE68AA54-3ED6-4CDC-874B-032F7182E93A}">
  <cacheSource type="worksheet">
    <worksheetSource ref="A2:F84" sheet="8. Vertical Transport MASTER"/>
  </cacheSource>
  <cacheFields count="6">
    <cacheField name="Supplier" numFmtId="0">
      <sharedItems count="12">
        <s v="Aecom Australia Pty Ltd"/>
        <s v="Alphazeta Group Pty Ltd"/>
        <s v="Arup Australia Pty Ltd"/>
        <s v="Aurecon Australasia Pty Ltd"/>
        <s v="Stantec Australia Pty Ltd"/>
        <s v="WSP Australia Pty Ltd"/>
        <s v="Engineering Technology Consultants Pty Ltd"/>
        <s v="Jacobs Group (Australia) Pty Ltd"/>
        <s v="Lehr Consultants"/>
        <s v="Lucid Consulting Engineers (WA) Pty Ltd"/>
        <s v="Norman Disney &amp; Young"/>
        <s v="Kellogg Brown &amp; Root Pty Ltd (KBR) "/>
      </sharedItems>
    </cacheField>
    <cacheField name="Location" numFmtId="0">
      <sharedItems/>
    </cacheField>
    <cacheField name="Services Provided" numFmtId="0">
      <sharedItems longText="1"/>
    </cacheField>
    <cacheField name="Level of Personnel_x000a_(Select from dropdown list)" numFmtId="0">
      <sharedItems count="12">
        <s v="Associate Director"/>
        <s v="Senior"/>
        <s v="Director"/>
        <s v="Associate"/>
        <s v="Specialist"/>
        <s v="Graduate"/>
        <s v="Draftsperson"/>
        <s v="Technician"/>
        <s v="Partner"/>
        <s v="Senior Manager"/>
        <s v="Principal"/>
        <s v="Scientist"/>
      </sharedItems>
    </cacheField>
    <cacheField name="Prices (A$ incl. GST) - _x000a_HOURLY RATE" numFmtId="44">
      <sharedItems containsSemiMixedTypes="0" containsString="0" containsNumber="1" minValue="132" maxValue="462.00000000000006"/>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vingston, Madeline" refreshedDate="45957.434948148148" createdVersion="8" refreshedVersion="8" minRefreshableVersion="3" recordCount="180" xr:uid="{7C7CFC90-B224-4560-8406-3578D0309EC6}">
  <cacheSource type="worksheet">
    <worksheetSource ref="A2:F182" sheet="9. Building Design MASTER"/>
  </cacheSource>
  <cacheFields count="6">
    <cacheField name="Supplier" numFmtId="0">
      <sharedItems count="20">
        <s v="AECOM Australia Pty Ltd"/>
        <s v="Aurecon Australasia Pty Ltd"/>
        <s v="AIE Engineering and Construction Management Pty Ltd"/>
        <s v="CADDS Group Pty Ltd"/>
        <s v="GHD Pty Ltd"/>
        <s v="Scribe Design Group"/>
        <s v="WGAWA Pty Ltd"/>
        <s v="Ailtire Architects"/>
        <s v="Guymer Bailey Architects Pty Ltd"/>
        <s v="WBD Pty Ltd"/>
        <s v="ADG Engineers (Aust) Pty Ltd "/>
        <s v="Colliers International Engineering &amp; Design (WA) Pty Limited"/>
        <s v="Destravis Australia Pty Ltd"/>
        <s v="Jacobs Group (Australia) Pty Ltd"/>
        <s v="Graham Hunt Architect"/>
        <s v="L E Roberts Pty Ltd"/>
        <s v="Architectus Australia Pty Ltd"/>
        <s v="DWA Architects Pty Ltd"/>
        <s v="Element Advisory Pty Ltd"/>
        <s v="WML Consultants "/>
      </sharedItems>
    </cacheField>
    <cacheField name="Location" numFmtId="0">
      <sharedItems/>
    </cacheField>
    <cacheField name="Services Provided" numFmtId="0">
      <sharedItems/>
    </cacheField>
    <cacheField name="Level of Personnel_x000a_(Select from dropdown list)" numFmtId="0">
      <sharedItems containsBlank="1" count="14">
        <s v="Partner"/>
        <s v="Director"/>
        <s v="Associate Director"/>
        <s v="Principal"/>
        <s v="Senior"/>
        <s v="Specialist"/>
        <s v="Graduate"/>
        <s v="Technician"/>
        <s v="Draftsperson"/>
        <s v="Associate"/>
        <s v="Senior Manager"/>
        <s v="Studio Support"/>
        <s v="Scientist"/>
        <m/>
      </sharedItems>
    </cacheField>
    <cacheField name="Prices (A$ incl. GST) - _x000a_HOURLY RATE" numFmtId="44">
      <sharedItems containsSemiMixedTypes="0" containsString="0" containsNumber="1" minValue="58.3" maxValue="498.30000000000007"/>
    </cacheField>
    <cacheField name="Personnel or Price Comment_x000a_(If Applicabl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s v="Perth Metro"/>
    <s v="Acoustics"/>
    <x v="0"/>
    <n v="412.5"/>
    <s v="Senior Associate equivalent"/>
  </r>
  <r>
    <x v="0"/>
    <s v="Perth Metro"/>
    <s v="Acoustics"/>
    <x v="1"/>
    <n v="368.5"/>
    <m/>
  </r>
  <r>
    <x v="0"/>
    <s v="Perth Metro"/>
    <s v="Acoustics"/>
    <x v="2"/>
    <n v="308"/>
    <s v="Equivalent to Senior Consultant"/>
  </r>
  <r>
    <x v="0"/>
    <s v="Perth Metro"/>
    <s v="Acoustics"/>
    <x v="3"/>
    <n v="214.5"/>
    <m/>
  </r>
  <r>
    <x v="0"/>
    <s v="Perth Metro"/>
    <s v="Acoustics"/>
    <x v="4"/>
    <n v="214.5"/>
    <m/>
  </r>
  <r>
    <x v="0"/>
    <s v="Melbourne"/>
    <s v="Acoustics"/>
    <x v="1"/>
    <n v="368.5"/>
    <m/>
  </r>
  <r>
    <x v="1"/>
    <s v="Perth Metro"/>
    <s v="Acoustic Consultancy"/>
    <x v="5"/>
    <n v="430"/>
    <s v="Principal Director, Section Director"/>
  </r>
  <r>
    <x v="1"/>
    <s v="Perth Metro"/>
    <s v="Acoustic Consultancy"/>
    <x v="0"/>
    <n v="345"/>
    <s v="Director, Technical Director"/>
  </r>
  <r>
    <x v="1"/>
    <s v="Perth Metro"/>
    <s v="Acoustic Consultancy"/>
    <x v="6"/>
    <n v="305"/>
    <s v="Associate Director, Senior Project Manager, Executive, Principal Professional, Design Manager"/>
  </r>
  <r>
    <x v="1"/>
    <s v="Perth Metro"/>
    <s v="Acoustic Consultancy"/>
    <x v="1"/>
    <n v="245"/>
    <s v="Associate, Project Manager"/>
  </r>
  <r>
    <x v="1"/>
    <s v="Perth Metro"/>
    <s v="Acoustic Consultancy"/>
    <x v="2"/>
    <n v="215"/>
    <s v="Senior Engineer, Senior Professional"/>
  </r>
  <r>
    <x v="1"/>
    <s v="Perth Metro"/>
    <s v="Acoustic Consultancy"/>
    <x v="7"/>
    <n v="175"/>
    <s v="Engineer, Professional"/>
  </r>
  <r>
    <x v="1"/>
    <s v="Perth Metro"/>
    <s v="Acoustic Consultancy"/>
    <x v="3"/>
    <n v="145"/>
    <s v="Graduate Engineer, Graduate Professional"/>
  </r>
  <r>
    <x v="2"/>
    <s v="Como"/>
    <s v="Acoustic Consultany"/>
    <x v="5"/>
    <n v="253"/>
    <s v="Tim Reynolds (Personnel Name)"/>
  </r>
  <r>
    <x v="2"/>
    <s v="Como"/>
    <s v="Acoustic Consultany"/>
    <x v="5"/>
    <n v="253"/>
    <s v="George Watts (Personnel Name)"/>
  </r>
  <r>
    <x v="2"/>
    <s v="Como"/>
    <s v="Acoustic Consultany"/>
    <x v="5"/>
    <n v="253"/>
    <s v="Paul Daly (Personnel Name)"/>
  </r>
  <r>
    <x v="2"/>
    <s v="Como"/>
    <s v="Acoustic Consultany"/>
    <x v="5"/>
    <n v="253"/>
    <s v="Geoff Harris (Personnel Name)"/>
  </r>
  <r>
    <x v="2"/>
    <s v="Como"/>
    <s v="Acoustic Consultany"/>
    <x v="3"/>
    <n v="220"/>
    <s v="Aidan Strumpher (Personnel Name)"/>
  </r>
  <r>
    <x v="2"/>
    <s v="Como"/>
    <s v="Acoustic Consultany"/>
    <x v="4"/>
    <n v="220"/>
    <s v="Gage Daly (Personnel Name)"/>
  </r>
  <r>
    <x v="3"/>
    <s v="Perth Metro"/>
    <s v="Acoustic Consultancy"/>
    <x v="5"/>
    <n v="336.68"/>
    <s v="Director"/>
  </r>
  <r>
    <x v="3"/>
    <s v="Perth Metro"/>
    <s v="Contract Administration"/>
    <x v="2"/>
    <n v="100"/>
    <s v="Operations Manager"/>
  </r>
  <r>
    <x v="3"/>
    <s v="Perth Metro"/>
    <s v="Acoustic Consultancy"/>
    <x v="8"/>
    <n v="282.92"/>
    <s v="Acoustic Consultant"/>
  </r>
  <r>
    <x v="3"/>
    <s v="Perth Metro"/>
    <s v="Acoustic Consultancy"/>
    <x v="8"/>
    <n v="282.92"/>
    <s v="Acoustic Consultant"/>
  </r>
  <r>
    <x v="3"/>
    <s v="Perth Metro"/>
    <s v="Finance and accounting"/>
    <x v="8"/>
    <n v="100"/>
    <s v="Financial Controller"/>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9"/>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5"/>
    <n v="42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0"/>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6"/>
    <n v="375"/>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0"/>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
    <n v="34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2"/>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7"/>
    <n v="29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8"/>
    <n v="23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4"/>
    <n v="25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11"/>
    <n v="200"/>
    <s v="Rates provided to other clients vary by project and are commercial in confidence so will not be provided."/>
  </r>
  <r>
    <x v="4"/>
    <s v="Australia"/>
    <s v="For the provision of advice on a wide range of architectural acoustics issues including room acoustics, acoustic isolation, speech privacy, service noise control, rain noise control, reverberation control, noise and vibration associated with mechanical, electrical, and hydraulic services."/>
    <x v="3"/>
    <n v="180"/>
    <s v="Rates provided to other clients vary by project and are commercial in confidence so will not be provided."/>
  </r>
  <r>
    <x v="5"/>
    <s v="Perth Metro"/>
    <s v="Acoustics, Noise and Vibration"/>
    <x v="6"/>
    <n v="315"/>
    <s v="PhD(Eng), BE(Mech)(Hons), CPEng NER"/>
  </r>
  <r>
    <x v="5"/>
    <s v="Perth Metro"/>
    <s v="Acoustics, Noise"/>
    <x v="10"/>
    <n v="275"/>
    <s v="BE(Mech)"/>
  </r>
  <r>
    <x v="5"/>
    <s v="Perth Metro"/>
    <s v="Acoustics, Noise"/>
    <x v="1"/>
    <n v="235"/>
    <s v="MEng"/>
  </r>
  <r>
    <x v="5"/>
    <s v="Perth Metro"/>
    <s v="Acoustics, Noise"/>
    <x v="1"/>
    <n v="235"/>
    <s v="PhD, BE(Hons)"/>
  </r>
  <r>
    <x v="5"/>
    <s v="Perth Metro"/>
    <s v="Acoustics, Noise and Vibration"/>
    <x v="2"/>
    <n v="195"/>
    <s v="PhD, BE"/>
  </r>
  <r>
    <x v="6"/>
    <s v="All"/>
    <s v="Acoustic Consultancy"/>
    <x v="5"/>
    <n v="385"/>
    <s v="Director"/>
  </r>
  <r>
    <x v="6"/>
    <s v="All"/>
    <s v="Acoustic Consultancy"/>
    <x v="10"/>
    <n v="363"/>
    <s v="Principal (L9)"/>
  </r>
  <r>
    <x v="6"/>
    <s v="All"/>
    <s v="Acoustic Consultancy"/>
    <x v="1"/>
    <n v="341"/>
    <s v="Associate (L8)"/>
  </r>
  <r>
    <x v="6"/>
    <s v="All"/>
    <s v="Acoustic Consultancy"/>
    <x v="8"/>
    <n v="308"/>
    <s v="Lead Engineer / Consultant / Manager (L7)"/>
  </r>
  <r>
    <x v="6"/>
    <s v="All"/>
    <s v="Acoustic Consultancy"/>
    <x v="2"/>
    <n v="264"/>
    <s v="Senior Engineer / Consultant / Manager / Draftsperson (L6)"/>
  </r>
  <r>
    <x v="6"/>
    <s v="All"/>
    <s v="Acoustic Consultancy"/>
    <x v="4"/>
    <n v="231"/>
    <s v="Engineer (L5)"/>
  </r>
  <r>
    <x v="6"/>
    <s v="All"/>
    <s v="Acoustic Consultancy"/>
    <x v="4"/>
    <n v="198"/>
    <s v="Engineer (L4) / Draftsperson"/>
  </r>
  <r>
    <x v="6"/>
    <s v="All"/>
    <s v="Acoustic Consultancy"/>
    <x v="3"/>
    <n v="187"/>
    <s v="Graduate (L3)"/>
  </r>
  <r>
    <x v="7"/>
    <s v="Perth Metro"/>
    <s v="Acoustic Consultancy"/>
    <x v="2"/>
    <n v="304.7"/>
    <m/>
  </r>
  <r>
    <x v="7"/>
    <s v="Perth Metro"/>
    <s v="Acoustic Consultancy"/>
    <x v="7"/>
    <n v="227.7"/>
    <m/>
  </r>
  <r>
    <x v="8"/>
    <s v="Perth, WA"/>
    <s v="Acoustic Consultancy"/>
    <x v="5"/>
    <n v="396"/>
    <s v="Director"/>
  </r>
  <r>
    <x v="8"/>
    <s v="Perth, WA"/>
    <s v="Acoustic Consultancy"/>
    <x v="0"/>
    <n v="374"/>
    <s v="Business Leader / Group Leader (Non-Director)"/>
  </r>
  <r>
    <x v="8"/>
    <s v="Perth, WA"/>
    <s v="Acoustic Consultancy"/>
    <x v="6"/>
    <n v="341"/>
    <s v="Associate Director"/>
  </r>
  <r>
    <x v="8"/>
    <s v="Perth, WA"/>
    <s v="Acoustic Consultancy"/>
    <x v="10"/>
    <n v="319"/>
    <s v="Principal"/>
  </r>
  <r>
    <x v="8"/>
    <s v="Perth, WA"/>
    <s v="Acoustic Consultancy"/>
    <x v="1"/>
    <n v="286"/>
    <s v="Associate"/>
  </r>
  <r>
    <x v="8"/>
    <s v="Perth, WA"/>
    <s v="Acoustic Consultancy"/>
    <x v="8"/>
    <n v="264"/>
    <s v="Project Technical Lead (Non-Associate or above)"/>
  </r>
  <r>
    <x v="8"/>
    <s v="Perth, WA"/>
    <s v="Acoustic Consultancy"/>
    <x v="2"/>
    <n v="242"/>
    <s v="Senior Engineer / Senior Designer"/>
  </r>
  <r>
    <x v="8"/>
    <s v="Perth, WA"/>
    <s v="Acoustic Consultancy"/>
    <x v="4"/>
    <n v="209"/>
    <s v="Designer / Engineer"/>
  </r>
  <r>
    <x v="8"/>
    <s v="Perth, WA"/>
    <s v="Acoustic Consultancy"/>
    <x v="3"/>
    <n v="132"/>
    <s v="Graduate"/>
  </r>
  <r>
    <x v="9"/>
    <s v="All WA"/>
    <s v="Acoustic Consultancy"/>
    <x v="5"/>
    <n v="350"/>
    <m/>
  </r>
  <r>
    <x v="9"/>
    <s v="All WA"/>
    <s v="Acoustic Consultancy"/>
    <x v="6"/>
    <n v="325"/>
    <m/>
  </r>
  <r>
    <x v="9"/>
    <s v="All WA"/>
    <s v="Acoustic Consultancy"/>
    <x v="2"/>
    <n v="285"/>
    <m/>
  </r>
  <r>
    <x v="9"/>
    <s v="All WA"/>
    <s v="Acoustic Consultancy"/>
    <x v="8"/>
    <n v="235"/>
    <m/>
  </r>
  <r>
    <x v="9"/>
    <s v="All WA"/>
    <s v="Acoustic Consultancy"/>
    <x v="4"/>
    <n v="185"/>
    <m/>
  </r>
  <r>
    <x v="10"/>
    <s v="Perth Metro"/>
    <s v="All Building Acoustic Services &amp; Vibration - Design or Assessment "/>
    <x v="5"/>
    <n v="308"/>
    <m/>
  </r>
  <r>
    <x v="10"/>
    <s v="Perth Metro"/>
    <s v="All Building Acoustic Services &amp; Vibration - Design or Assessment "/>
    <x v="10"/>
    <n v="264"/>
    <m/>
  </r>
  <r>
    <x v="10"/>
    <s v="Perth Metro"/>
    <s v="All Building Acoustic Services &amp; Vibration - Design or Assessment "/>
    <x v="2"/>
    <n v="198"/>
    <m/>
  </r>
  <r>
    <x v="10"/>
    <s v="Perth Metro"/>
    <s v="All Building Acoustic Services &amp; Vibration - Design or Assessment "/>
    <x v="8"/>
    <n v="165"/>
    <m/>
  </r>
  <r>
    <x v="10"/>
    <s v="Perth Metro"/>
    <s v="All Building Acoustic Services &amp; Vibration - Design or Assessment "/>
    <x v="3"/>
    <n v="132"/>
    <m/>
  </r>
  <r>
    <x v="10"/>
    <s v="Perth Metro"/>
    <s v="All Building Acoustic Services &amp; Vibration - Testing and Field Inspections"/>
    <x v="5"/>
    <n v="320"/>
    <m/>
  </r>
  <r>
    <x v="10"/>
    <s v="Perth Metro"/>
    <s v="All Building Acoustic Services &amp; Vibration - Testing and Field Inspections"/>
    <x v="10"/>
    <n v="284"/>
    <m/>
  </r>
  <r>
    <x v="10"/>
    <s v="Perth Metro"/>
    <s v="All Building Acoustic Services &amp; Vibration - Testing and Field Inspections"/>
    <x v="2"/>
    <n v="218"/>
    <m/>
  </r>
  <r>
    <x v="10"/>
    <s v="Perth Metro"/>
    <s v="All Building Acoustic Services &amp; Vibration - Testing and Field Inspections"/>
    <x v="8"/>
    <n v="165"/>
    <m/>
  </r>
  <r>
    <x v="10"/>
    <s v="Perth Metro"/>
    <s v="All Building Acoustic Services &amp; Vibration - Testing and Field Inspections"/>
    <x v="3"/>
    <n v="132"/>
    <m/>
  </r>
  <r>
    <x v="11"/>
    <s v="Perth, Albany, Interstate"/>
    <s v="BIM Management Engineer"/>
    <x v="10"/>
    <n v="374"/>
    <m/>
  </r>
  <r>
    <x v="11"/>
    <s v="Perth, Albany, Interstate"/>
    <s v="BIM Management Engineer"/>
    <x v="5"/>
    <n v="347"/>
    <m/>
  </r>
  <r>
    <x v="11"/>
    <s v="Perth, Albany, Interstate"/>
    <s v="BIM Management Engineer"/>
    <x v="1"/>
    <n v="330"/>
    <m/>
  </r>
  <r>
    <x v="11"/>
    <s v="Perth, Albany, Interstate"/>
    <s v="BIM Management Engineer"/>
    <x v="0"/>
    <n v="275"/>
    <m/>
  </r>
  <r>
    <x v="11"/>
    <s v="Perth, Albany, Interstate"/>
    <s v="BIM Management Engineer"/>
    <x v="2"/>
    <n v="242"/>
    <m/>
  </r>
  <r>
    <x v="11"/>
    <s v="Perth, Albany, Interstate"/>
    <s v="BIM Management Engineer"/>
    <x v="8"/>
    <n v="198"/>
    <m/>
  </r>
  <r>
    <x v="11"/>
    <s v="Perth, Albany, Interstate"/>
    <s v="Modeller"/>
    <x v="2"/>
    <n v="220"/>
    <m/>
  </r>
  <r>
    <x v="11"/>
    <s v="Perth, Albany, Interstate"/>
    <s v="Drafter"/>
    <x v="11"/>
    <n v="198"/>
    <m/>
  </r>
  <r>
    <x v="12"/>
    <s v="Perth Metro"/>
    <s v="Acoustics"/>
    <x v="5"/>
    <n v="308"/>
    <s v="This is $280 excludign GST"/>
  </r>
  <r>
    <x v="12"/>
    <s v="Perth Metro"/>
    <s v="Acoustics"/>
    <x v="1"/>
    <n v="253"/>
    <s v="This is $230 excluding GST"/>
  </r>
  <r>
    <x v="12"/>
    <s v="Perth Metro"/>
    <s v="Acoustics"/>
    <x v="4"/>
    <n v="231"/>
    <s v="This is $210 excluding GST"/>
  </r>
  <r>
    <x v="13"/>
    <s v="National"/>
    <s v="Acoustic Consultancy"/>
    <x v="5"/>
    <n v="330"/>
    <s v="KBR does not have standard corporate hourly rates. Sell rates are determined on a contract by contract basis. The &quot;Corporate Hourly Rate&quot; provided has been determined by benchmarking similar projects."/>
  </r>
  <r>
    <x v="13"/>
    <s v="National"/>
    <s v="Acoustic Consultancy"/>
    <x v="8"/>
    <n v="187.00000000000003"/>
    <s v="KBR does not have standard corporate hourly rates. Sell rates are determined on a contract by contract basis. The &quot;Corporate Hourly Rate&quot; provided has been determined by benchmarking similar projects."/>
  </r>
  <r>
    <x v="13"/>
    <s v="Perth Metro"/>
    <s v="Acoustic Consultancy"/>
    <x v="11"/>
    <n v="176"/>
    <s v="KBR does not have standard corporate hourly rates. Sell rates are determined on a contract by contract basis. The &quot;Corporate Hourly Rate&quot; provided has been determined by benchmarking similar projects."/>
  </r>
  <r>
    <x v="13"/>
    <s v="Perth Metro"/>
    <s v="Acoustic Consultancy"/>
    <x v="3"/>
    <n v="154"/>
    <s v="KBR does not have standard corporate hourly rates. Sell rates are determined on a contract by contract basis. The &quot;Corporate Hourly Rate&quot; provided has been determined by benchmarking similar projects."/>
  </r>
  <r>
    <x v="14"/>
    <s v="Sydney, NSW"/>
    <s v="BIM Design Lead"/>
    <x v="1"/>
    <n v="280"/>
    <s v="Matt Stuart"/>
  </r>
  <r>
    <x v="14"/>
    <s v="Brisbane, QLD"/>
    <s v="BIM Design Lead"/>
    <x v="11"/>
    <n v="242.00000000000009"/>
    <s v="James Johnston"/>
  </r>
  <r>
    <x v="14"/>
    <s v="Perth, WA"/>
    <s v="BIM Design Lead"/>
    <x v="4"/>
    <n v="220.00000000000003"/>
    <s v="Paul Haines"/>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
  <r>
    <x v="0"/>
    <s v="Australia"/>
    <s v="For the provision of advice related to building sustainability ratings, Greenstar, NABERS, and compliance and carbon minimisation strategies."/>
    <x v="0"/>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1"/>
    <n v="420"/>
    <s v="Rates agreed with other clients vary by project and are commercial in confidence so will not be provided."/>
  </r>
  <r>
    <x v="0"/>
    <s v="Australia"/>
    <s v="For the provision of advice related to building sustainability ratings, Greenstar, NABERS, and compliance and carbon minimisation strategies."/>
    <x v="2"/>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3"/>
    <n v="375"/>
    <s v="Rates agreed with other clients vary by project and are commercial in confidence so will not be provided."/>
  </r>
  <r>
    <x v="0"/>
    <s v="Australia"/>
    <s v="For the provision of advice related to building sustainability ratings, Greenstar, NABERS, and compliance and carbon minimisation strategies."/>
    <x v="4"/>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5"/>
    <n v="340"/>
    <s v="Rates agreed with other clients vary by project and are commercial in confidence so will not be provided."/>
  </r>
  <r>
    <x v="0"/>
    <s v="Australia"/>
    <s v="For the provision of advice related to building sustainability ratings, Greenstar, NABERS, and compliance and carbon minimisation strategies."/>
    <x v="6"/>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7"/>
    <n v="290"/>
    <s v="Rates agreed with other clients vary by project and are commercial in confidence so will not be provided."/>
  </r>
  <r>
    <x v="0"/>
    <s v="Australia"/>
    <s v="For the provision of advice related to building sustainability ratings, Greenstar, NABERS, and compliance and carbon minimisation strategies."/>
    <x v="8"/>
    <n v="230"/>
    <s v="Rates agreed with other clients vary by project and are commercial in confidence so will not be provided."/>
  </r>
  <r>
    <x v="0"/>
    <s v="Australia"/>
    <s v="For the provision of advice related to building sustainability ratings, Greenstar, NABERS, and compliance and carbon minimisation strategies."/>
    <x v="9"/>
    <n v="250"/>
    <s v="Rates agreed with other clients vary by project and are commercial in confidence so will not be provided."/>
  </r>
  <r>
    <x v="0"/>
    <s v="Australia"/>
    <s v="For the provision of advice related to building sustainability ratings, Greenstar, NABERS, and compliance and carbon minimisation strategies."/>
    <x v="10"/>
    <n v="200"/>
    <s v="Rates agreed with other clients vary by project and are commercial in confidence so will not be provided."/>
  </r>
  <r>
    <x v="0"/>
    <s v="Australia"/>
    <s v="For the provision of advice related to building sustainability ratings, Greenstar, NABERS, and compliance and carbon minimisation strategies."/>
    <x v="11"/>
    <n v="180"/>
    <s v="Rates agreed with other clients vary by project and are commercial in confidence so will not be provided."/>
  </r>
  <r>
    <x v="1"/>
    <s v="All"/>
    <s v="Environmentally Sustainable Design"/>
    <x v="1"/>
    <n v="385"/>
    <s v="Director"/>
  </r>
  <r>
    <x v="1"/>
    <s v="All"/>
    <s v="Environmentally Sustainable Design"/>
    <x v="4"/>
    <n v="363"/>
    <s v="Principal (L9)"/>
  </r>
  <r>
    <x v="1"/>
    <s v="All"/>
    <s v="Environmentally Sustainable Design"/>
    <x v="5"/>
    <n v="341"/>
    <s v="Associate (L8)"/>
  </r>
  <r>
    <x v="1"/>
    <s v="All"/>
    <s v="Environmentally Sustainable Design"/>
    <x v="8"/>
    <n v="308"/>
    <s v="Lead Engineer / Consultant / Manager (L7)"/>
  </r>
  <r>
    <x v="1"/>
    <s v="All"/>
    <s v="Environmentally Sustainable Design"/>
    <x v="6"/>
    <n v="264"/>
    <s v="Senior Engineer / Consultant / Manager / Draftsperson (L6)"/>
  </r>
  <r>
    <x v="1"/>
    <s v="All"/>
    <s v="Environmentally Sustainable Design"/>
    <x v="9"/>
    <n v="231"/>
    <s v="Engineer (L5)"/>
  </r>
  <r>
    <x v="1"/>
    <s v="All"/>
    <s v="Environmentally Sustainable Design"/>
    <x v="9"/>
    <n v="198"/>
    <s v="Engineer (L4) / Draftsperson"/>
  </r>
  <r>
    <x v="1"/>
    <s v="All"/>
    <s v="Environmentally Sustainable Design"/>
    <x v="11"/>
    <n v="187"/>
    <s v="Graduate (L3)"/>
  </r>
  <r>
    <x v="2"/>
    <s v="Perth Metro"/>
    <s v="Environmental Sustainable Design"/>
    <x v="5"/>
    <n v="304.70000000000005"/>
    <m/>
  </r>
  <r>
    <x v="2"/>
    <s v="Melbourne, Victoria"/>
    <s v="Environmental Sustainable Design"/>
    <x v="1"/>
    <n v="403.70000000000005"/>
    <m/>
  </r>
  <r>
    <x v="2"/>
    <s v="Melbourne, Victoria"/>
    <s v="Environmental Sustainable Design"/>
    <x v="6"/>
    <n v="261.8"/>
    <m/>
  </r>
  <r>
    <x v="2"/>
    <s v="Melbourne, Victoria"/>
    <s v="Environmental Sustainable Design"/>
    <x v="8"/>
    <n v="227.70000000000002"/>
    <m/>
  </r>
  <r>
    <x v="2"/>
    <s v="Manila. Philippines"/>
    <s v="Environmental Sustainable Design"/>
    <x v="9"/>
    <n v="72.599999999999994"/>
    <m/>
  </r>
  <r>
    <x v="3"/>
    <s v="Perth, WA"/>
    <s v="ESD, Green Star, NCC Section J assesment"/>
    <x v="1"/>
    <n v="396"/>
    <s v="Director"/>
  </r>
  <r>
    <x v="3"/>
    <s v="Perth, WA"/>
    <s v="ESD, Green Star, NCC Section J assesment"/>
    <x v="2"/>
    <n v="374"/>
    <s v="Business Leader / Group Leader (Non-Director)"/>
  </r>
  <r>
    <x v="3"/>
    <s v="Perth, WA"/>
    <s v="ESD, Green Star, NCC Section J assesment"/>
    <x v="3"/>
    <n v="341"/>
    <s v="Associate Director"/>
  </r>
  <r>
    <x v="3"/>
    <s v="Perth, WA"/>
    <s v="ESD, Green Star, NCC Section J assesment"/>
    <x v="4"/>
    <n v="319"/>
    <s v="Principal"/>
  </r>
  <r>
    <x v="3"/>
    <s v="Perth, WA"/>
    <s v="ESD, Green Star, NCC Section J assesment"/>
    <x v="5"/>
    <n v="286"/>
    <s v="Associate"/>
  </r>
  <r>
    <x v="3"/>
    <s v="Perth, WA"/>
    <s v="ESD, Green Star, NCC Section J assesment"/>
    <x v="8"/>
    <n v="264"/>
    <s v="Project Technical lead (Non-Associate or above)"/>
  </r>
  <r>
    <x v="3"/>
    <s v="Perth, WA"/>
    <s v="ESD, Green Star, NCC Section J assesment"/>
    <x v="6"/>
    <n v="242"/>
    <s v="Senior Engineer / Senior Designer"/>
  </r>
  <r>
    <x v="3"/>
    <s v="Perth, WA"/>
    <s v="ESD, Green Star, NCC Section J assesment"/>
    <x v="9"/>
    <n v="209"/>
    <s v="Designer / Engineer"/>
  </r>
  <r>
    <x v="3"/>
    <s v="Perth, WA"/>
    <s v="ESD, Green Star, NCC Section J assesment"/>
    <x v="11"/>
    <n v="132"/>
    <s v="Graduate"/>
  </r>
  <r>
    <x v="4"/>
    <s v="Perth Metro"/>
    <s v="Sustainability, ESD, Green Star Accredited Professional, Decarbonisation"/>
    <x v="4"/>
    <n v="297"/>
    <s v="Caroline Minton"/>
  </r>
  <r>
    <x v="4"/>
    <s v="Perth Metro"/>
    <s v="Sustainability, ESD, Green Star Accredited Professional, Decarbonisation, Climate Resilience"/>
    <x v="6"/>
    <n v="253"/>
    <s v="Laura Telders-Lameris"/>
  </r>
  <r>
    <x v="4"/>
    <s v="Margaret River - WA"/>
    <s v="Sustainability, ESD, Green Star, Decarbonisation, Energy Modelling, NCC Section J, LCA"/>
    <x v="8"/>
    <n v="165"/>
    <s v="Lachlan Hill"/>
  </r>
  <r>
    <x v="4"/>
    <s v="Perth Metro"/>
    <s v="Sustainability Consulting"/>
    <x v="4"/>
    <n v="352"/>
    <s v="Personnel/price inclusion for future additions to consultancy team"/>
  </r>
  <r>
    <x v="4"/>
    <s v="Perth Metro"/>
    <s v="Sustainability Consulting"/>
    <x v="6"/>
    <n v="286"/>
    <s v="Personnel/price inclusion for future additions to consultancy team"/>
  </r>
  <r>
    <x v="4"/>
    <s v="Perth Metro"/>
    <s v="Sustainability Consulting"/>
    <x v="7"/>
    <n v="198"/>
    <s v="Personnel/price inclusion for future additions to consultancy team"/>
  </r>
  <r>
    <x v="4"/>
    <s v="Perth Metro"/>
    <s v="Sustainability Consulting"/>
    <x v="7"/>
    <n v="165"/>
    <s v="Personnel/price inclusion for future additions to consultancy team"/>
  </r>
  <r>
    <x v="4"/>
    <s v="Perth Metro"/>
    <s v="Sustainability Consulting"/>
    <x v="7"/>
    <n v="132"/>
    <s v="Personnel/price inclusion for future additions to consultancy team"/>
  </r>
  <r>
    <x v="5"/>
    <s v="Sydney Metro"/>
    <s v="All facets of the ESD sub category including:_x000a_- Green Star _x000a_- NABERs_x000a_- NCC Section J Compliance_x000a_- Carbon minimisation strategies_x000a_- WELL rating_x000a_- Passive sustainbale design initiatives"/>
    <x v="0"/>
    <n v="212"/>
    <m/>
  </r>
  <r>
    <x v="6"/>
    <s v="WA"/>
    <s v="Environmentally Sustainable Design"/>
    <x v="1"/>
    <n v="396"/>
    <s v="Hourly rate has been discounted in standard rates column for all levels"/>
  </r>
  <r>
    <x v="6"/>
    <s v="WA"/>
    <s v="Environmentally Sustainable Design"/>
    <x v="3"/>
    <n v="396"/>
    <m/>
  </r>
  <r>
    <x v="6"/>
    <s v="WA"/>
    <s v="Environmentally Sustainable Design"/>
    <x v="5"/>
    <n v="297"/>
    <m/>
  </r>
  <r>
    <x v="6"/>
    <s v="WA"/>
    <s v="Environmentally Sustainable Design"/>
    <x v="6"/>
    <n v="264"/>
    <m/>
  </r>
  <r>
    <x v="6"/>
    <s v="WA"/>
    <s v="Environmentally Sustainable Design"/>
    <x v="8"/>
    <n v="220"/>
    <m/>
  </r>
  <r>
    <x v="6"/>
    <s v="WA"/>
    <s v="Environmentally Sustainable Design"/>
    <x v="11"/>
    <n v="214.5"/>
    <m/>
  </r>
  <r>
    <x v="6"/>
    <s v="WA"/>
    <s v="Environmentally Sustainable Design"/>
    <x v="10"/>
    <n v="225.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1"/>
    <n v="275"/>
    <m/>
  </r>
  <r>
    <x v="7"/>
    <s v="Perth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209"/>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4"/>
    <n v="250"/>
    <m/>
  </r>
  <r>
    <x v="7"/>
    <s v="Adelaid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6"/>
    <n v="176"/>
    <m/>
  </r>
  <r>
    <x v="7"/>
    <s v="Melbourne Metro"/>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5"/>
    <n v="231"/>
    <m/>
  </r>
  <r>
    <x v="7"/>
    <s v="Phillipines"/>
    <s v="Enviromentally Sustainable Design - All (Calculation and Accreditation of building designs; Greenstar, NABERS, etc, Energy audits, Sustainability, green power, and decarbonisation strategy advice, emission reduction, Services for TG040, Renewable Power Generation, Storage and Distribution, Emissions Audits and Reductions, Model and Measure Energy Use During Defects Liability)"/>
    <x v="9"/>
    <n v="165"/>
    <m/>
  </r>
  <r>
    <x v="8"/>
    <s v="Sydney, NSW "/>
    <s v="Environmentally Sustainable Design "/>
    <x v="4"/>
    <n v="385"/>
    <s v="Matt Williams"/>
  </r>
  <r>
    <x v="8"/>
    <s v="Sydney, NSW "/>
    <s v="Environmentally Sustainable Design "/>
    <x v="5"/>
    <n v="297"/>
    <s v="Le Han Tan"/>
  </r>
  <r>
    <x v="8"/>
    <s v="Canberra, ACT"/>
    <s v="Environmentally Sustainable Design "/>
    <x v="5"/>
    <n v="264"/>
    <s v="Jovana Klikovac"/>
  </r>
  <r>
    <x v="8"/>
    <s v="Melbourne, VIC"/>
    <s v="Environmentally Sustainable Design "/>
    <x v="6"/>
    <n v="242"/>
    <s v="Ivy Li"/>
  </r>
  <r>
    <x v="8"/>
    <s v="Sydney, NSW "/>
    <s v="Environmentally Sustainable Design "/>
    <x v="8"/>
    <n v="198"/>
    <s v="Antariksh Agrawal"/>
  </r>
  <r>
    <x v="9"/>
    <s v="Sydney"/>
    <s v="Building Structures"/>
    <x v="1"/>
    <n v="380"/>
    <m/>
  </r>
  <r>
    <x v="9"/>
    <s v="Perth"/>
    <s v="Building Structures"/>
    <x v="3"/>
    <n v="330"/>
    <m/>
  </r>
  <r>
    <x v="9"/>
    <s v="Perth"/>
    <s v="Retaining Structures"/>
    <x v="4"/>
    <n v="280"/>
    <m/>
  </r>
  <r>
    <x v="9"/>
    <s v="Perth"/>
    <s v="Retaining Structures"/>
    <x v="6"/>
    <n v="225"/>
    <m/>
  </r>
  <r>
    <x v="9"/>
    <s v="Perth"/>
    <s v="Retaining Structures"/>
    <x v="7"/>
    <n v="170"/>
    <m/>
  </r>
  <r>
    <x v="10"/>
    <s v="Perth"/>
    <s v="Environmental and Sustainability Consulting"/>
    <x v="1"/>
    <n v="344"/>
    <m/>
  </r>
  <r>
    <x v="10"/>
    <s v="Perth"/>
    <s v="Environmental and Sustainability Consulting"/>
    <x v="2"/>
    <n v="312"/>
    <m/>
  </r>
  <r>
    <x v="10"/>
    <s v="Perth"/>
    <s v="Environmental and Sustainability Consulting"/>
    <x v="4"/>
    <n v="260"/>
    <m/>
  </r>
  <r>
    <x v="10"/>
    <s v="Perth"/>
    <s v="Environmental and Sustainability Consulting"/>
    <x v="6"/>
    <n v="250"/>
    <m/>
  </r>
  <r>
    <x v="10"/>
    <s v="Perth"/>
    <s v="Environmental and Sustainability Consulting"/>
    <x v="8"/>
    <n v="219"/>
    <m/>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5">
  <r>
    <x v="0"/>
    <s v="Perth Metro"/>
    <s v="Engineering Surveyor"/>
    <x v="0"/>
    <n v="150"/>
    <s v="Monday to Friday 0600-1800"/>
  </r>
  <r>
    <x v="0"/>
    <s v="Perth Metro"/>
    <s v="Engineering Surveyor"/>
    <x v="1"/>
    <n v="75"/>
    <s v="Monday to Friday 0600-1800"/>
  </r>
  <r>
    <x v="0"/>
    <s v="Perth Metro"/>
    <s v="Licensed Surveyor"/>
    <x v="2"/>
    <n v="163"/>
    <s v="Monday to Friday 0600-1800"/>
  </r>
  <r>
    <x v="0"/>
    <s v="Perth Metro"/>
    <s v="Engineering Surveyor"/>
    <x v="3"/>
    <n v="132"/>
    <s v="Monday to Friday 0600-1800"/>
  </r>
  <r>
    <x v="0"/>
    <s v="Perth Metro"/>
    <s v="Draftsperson"/>
    <x v="4"/>
    <n v="113.5"/>
    <s v="Monday to Friday 0600-1800"/>
  </r>
  <r>
    <x v="0"/>
    <s v="Wheatbelt"/>
    <s v="Engineering Surveyor"/>
    <x v="0"/>
    <n v="180"/>
    <s v="Monday to Friday 0600-1800 (includes Accommodation and meals.)"/>
  </r>
  <r>
    <x v="0"/>
    <s v="Wheatbelt"/>
    <s v="Engineering Surveyor"/>
    <x v="1"/>
    <n v="105"/>
    <s v="Monday to Friday 0600-1800 (includes Accommodation and meals)"/>
  </r>
  <r>
    <x v="0"/>
    <s v="Wheatbelt"/>
    <s v="Licensed Surveyor"/>
    <x v="2"/>
    <n v="190"/>
    <s v="Monday to Friday 0600-1800 (includes Accommodation and meals)"/>
  </r>
  <r>
    <x v="0"/>
    <s v="Wheatbelt"/>
    <s v="Engineering Surveyor"/>
    <x v="3"/>
    <n v="120"/>
    <s v="Monday to Friday 0600-1800 (includes Accommodation and meals)"/>
  </r>
  <r>
    <x v="1"/>
    <s v="Perth Metro"/>
    <s v="Overall Land Surveying Senior Project Management "/>
    <x v="5"/>
    <n v="220"/>
    <s v="Overall Project / Contract Manager - Perth Based"/>
  </r>
  <r>
    <x v="1"/>
    <s v="Perth Metro"/>
    <s v="Licensed Surveyor"/>
    <x v="2"/>
    <n v="190"/>
    <s v="Rate includes vehicle and standard surveying equipment"/>
  </r>
  <r>
    <x v="1"/>
    <s v="Perth Metro"/>
    <s v="Engineering Surveyor"/>
    <x v="2"/>
    <n v="170"/>
    <s v="Rate includes vehicle and standard surveying equipment"/>
  </r>
  <r>
    <x v="1"/>
    <s v="Perth Metro"/>
    <s v="Geospatial Specialist Surveyor"/>
    <x v="2"/>
    <n v="170"/>
    <s v="Terrestrial or Mobile Laser Scanning, UAV/Drone, Aerial Lidar - rate included vehicle, but excludes the rate of the specialist equipment listed seperately"/>
  </r>
  <r>
    <x v="1"/>
    <s v="Perth Metro"/>
    <s v="Survey Assistant"/>
    <x v="1"/>
    <n v="100"/>
    <s v="To assist the Licensed or Engineering Surveyor in fieldwork "/>
  </r>
  <r>
    <x v="1"/>
    <s v="Perth Metro"/>
    <s v="Draftsperson"/>
    <x v="4"/>
    <n v="150"/>
    <s v="Drafting of traditional feature survey and cadastral plans - Perth Based"/>
  </r>
  <r>
    <x v="1"/>
    <s v="Perth Metro"/>
    <s v="Cad/Data/Design Model Processor"/>
    <x v="2"/>
    <n v="165"/>
    <s v="Geospatial data processing, feature extraction and preparation of Geospatial Data deliverables"/>
  </r>
  <r>
    <x v="1"/>
    <s v="Perth Metro"/>
    <s v="Terrestrial Laser Scanner - RTC360 or P40 or similar"/>
    <x v="1"/>
    <n v="56.25"/>
    <s v="Day rate hire $450+GST/day - hourly rate based on standard 8 hr day"/>
  </r>
  <r>
    <x v="1"/>
    <s v="Perth Metro"/>
    <s v="RPAS Multirotor with RTK enhanced positioning"/>
    <x v="1"/>
    <n v="106.25"/>
    <s v="Day rate hire $850+GST/day - hourly rate based on standard 8 hr day"/>
  </r>
  <r>
    <x v="1"/>
    <s v="Perth Metro"/>
    <s v="Riegl Mini-Vux3 + Sony A6000 Camera"/>
    <x v="1"/>
    <n v="150"/>
    <s v="Day rate hire $1,200+GST/day - hourly rate based on standard 8 hr day"/>
  </r>
  <r>
    <x v="1"/>
    <s v="Perth Metro"/>
    <s v="Reigl VMX-2HA (Dual head MLS scanner)"/>
    <x v="1"/>
    <n v="562.5"/>
    <s v="Dual head Mobile Laser Scanner - Day rate hire $4,500+GST/day - hourly rate based on standard 8 hr day"/>
  </r>
  <r>
    <x v="1"/>
    <s v="Perth Metro"/>
    <s v="Vehicle rate / km"/>
    <x v="1"/>
    <m/>
    <s v="Vehicle km rate $1.50/km + GST"/>
  </r>
  <r>
    <x v="1"/>
    <s v="Perth Metro"/>
    <s v="Outlays / Consumables"/>
    <x v="1"/>
    <m/>
    <s v="Cost + 20% for all consumables and outlays , including but not limited to Landgate Search and lodgement fees, pegs, stakes and other survey materials; inductions; medicals; police clearances etc"/>
  </r>
  <r>
    <x v="1"/>
    <s v="Rest of WA (outside Perth Metro)"/>
    <s v="Overall Land Surveying Senior Project Management "/>
    <x v="5"/>
    <n v="220"/>
    <s v="Overall Project / Contract Manager - Perth Based"/>
  </r>
  <r>
    <x v="1"/>
    <s v="Rest of WA (outside Perth Metro)"/>
    <s v="Licensed Surveyor"/>
    <x v="2"/>
    <n v="220"/>
    <s v="Rate includes vehicle and standard surveying equipment"/>
  </r>
  <r>
    <x v="1"/>
    <s v="Rest of WA (outside Perth Metro)"/>
    <s v="Engineering Surveyor"/>
    <x v="2"/>
    <n v="190"/>
    <s v="Rate includes vehicle and standard surveying equipment"/>
  </r>
  <r>
    <x v="1"/>
    <s v="Rest of WA (outside Perth Metro)"/>
    <s v="Geospatial Specialist Surveyor"/>
    <x v="2"/>
    <n v="190"/>
    <s v="Terrestrial or Mobile Laser Scanning, UAV/Drone, Aerial Lidar - rate included vehicle, but excludes the rate of the specialist equipment listed seperately"/>
  </r>
  <r>
    <x v="1"/>
    <s v="Rest of WA (outside Perth Metro)"/>
    <s v="Survey Assistant"/>
    <x v="1"/>
    <n v="130"/>
    <s v="To assist the Licensed or Engineering Surveyor in fieldwork "/>
  </r>
  <r>
    <x v="1"/>
    <s v="Rest of WA (outside Perth Metro)"/>
    <s v="Draftsperson"/>
    <x v="4"/>
    <n v="150"/>
    <s v="Drafting of traditional feature survey and cadastral plans - Perth Based"/>
  </r>
  <r>
    <x v="1"/>
    <s v="Rest of WA (outside Perth Metro)"/>
    <s v="Cad/Data/Design Model Processor"/>
    <x v="2"/>
    <n v="165"/>
    <s v="Geospatial data processing, feature extraction and preparation of Geospatial Data deliverables"/>
  </r>
  <r>
    <x v="1"/>
    <s v="Rest of WA (outside Perth Metro)"/>
    <s v="Terrestrial Laser Scanner - RTC360 or P40 or similar"/>
    <x v="1"/>
    <n v="56.25"/>
    <s v="Day rate hire $450+GST/day - hourly rate based on standard 8 hr day"/>
  </r>
  <r>
    <x v="1"/>
    <s v="Rest of WA (outside Perth Metro)"/>
    <s v="RPAS Multirotor with RTK enhanced positioning"/>
    <x v="1"/>
    <n v="106.25"/>
    <s v="Day rate hire $850+GST/day - hourly rate based on standard 8 hr day"/>
  </r>
  <r>
    <x v="1"/>
    <s v="Rest of WA (outside Perth Metro)"/>
    <s v="Riegl Mini-Vux3 + Sony A6000 Camera"/>
    <x v="1"/>
    <n v="150"/>
    <s v="Day rate hire $1,200+GST/day - hourly rate based on standard 8 hr day"/>
  </r>
  <r>
    <x v="1"/>
    <s v="Rest of WA (outside Perth Metro)"/>
    <s v="Reigl VMX-2HA (Dual head MLS scanner)"/>
    <x v="1"/>
    <n v="562.5"/>
    <s v="Dual head Mobile Laser Scanner - Day rate hire $4,500+GST/day - hourly rate based on standard 8 hr day"/>
  </r>
  <r>
    <x v="1"/>
    <s v="Rest of WA (outside Perth Metro)"/>
    <s v="Vehicle rate / km"/>
    <x v="1"/>
    <m/>
    <s v="Vehicle km rate $1.80/km + GST"/>
  </r>
  <r>
    <x v="1"/>
    <s v="Rest of WA (outside Perth Metro)"/>
    <s v="Vehicle - 4WD (Hire)"/>
    <x v="1"/>
    <m/>
    <s v="4WD Vehicle Hire - $300/day + GST"/>
  </r>
  <r>
    <x v="1"/>
    <s v="Rest of WA (outside Perth Metro)"/>
    <s v="Flights, Accomodation and Meals"/>
    <x v="1"/>
    <m/>
    <s v="Cost + 20% for all flights, accomodation and meals"/>
  </r>
  <r>
    <x v="1"/>
    <s v="Rest of WA (outside Perth Metro)"/>
    <s v="Outlays / Consumables"/>
    <x v="1"/>
    <m/>
    <s v="Cost + 20% + GST, for all consumables and outlays , including but not limited to Freight, Landgate Search and lodgement fees, pegs, stakes and other survey materials; inductions; medicals; police clearances etc"/>
  </r>
  <r>
    <x v="1"/>
    <s v="Whole of Western Australia"/>
    <s v="Helicopter Hire"/>
    <x v="1"/>
    <m/>
    <s v="Cost + 20% + GST "/>
  </r>
  <r>
    <x v="1"/>
    <m/>
    <m/>
    <x v="6"/>
    <m/>
    <s v="Note: "/>
  </r>
  <r>
    <x v="1"/>
    <m/>
    <m/>
    <x v="6"/>
    <m/>
    <s v="Schedule of rates based on working week days Monday to Friday 7am to 5pm."/>
  </r>
  <r>
    <x v="1"/>
    <m/>
    <m/>
    <x v="6"/>
    <m/>
    <s v="Weekday nightshift work will be calculated at 1.4x the schedule of rates (for Land Surveying Staff Only)"/>
  </r>
  <r>
    <x v="1"/>
    <m/>
    <m/>
    <x v="6"/>
    <m/>
    <s v="Weekends (Saturday &amp; Sunday) day and night shifts will be calculated at 1.7x the schedule of rates (for Land Surveying Staff Only)"/>
  </r>
  <r>
    <x v="1"/>
    <m/>
    <m/>
    <x v="6"/>
    <m/>
    <s v="Public Holidays will be calculated at 2x the schedule of rates (for Land Surveying Staff Only)"/>
  </r>
  <r>
    <x v="2"/>
    <s v="WA - all regions"/>
    <s v="Project manager"/>
    <x v="0"/>
    <n v="245"/>
    <m/>
  </r>
  <r>
    <x v="2"/>
    <s v="WA - all regions"/>
    <s v="Licensed Surveyor"/>
    <x v="0"/>
    <n v="220"/>
    <m/>
  </r>
  <r>
    <x v="2"/>
    <s v="WA - all regions"/>
    <s v="Engineering Surveyor"/>
    <x v="2"/>
    <n v="195"/>
    <m/>
  </r>
  <r>
    <x v="2"/>
    <s v="WA - all regions"/>
    <s v="Office Processor"/>
    <x v="2"/>
    <n v="195"/>
    <m/>
  </r>
  <r>
    <x v="2"/>
    <s v="WA - all regions"/>
    <s v="Survey  Assistant"/>
    <x v="1"/>
    <n v="105"/>
    <m/>
  </r>
  <r>
    <x v="2"/>
    <s v="WA - all regions"/>
    <s v="Cartographer"/>
    <x v="2"/>
    <n v="195"/>
    <m/>
  </r>
  <r>
    <x v="2"/>
    <s v="WA - all regions"/>
    <s v="Project Assistant"/>
    <x v="2"/>
    <n v="190"/>
    <m/>
  </r>
  <r>
    <x v="2"/>
    <s v="WA - all regions"/>
    <s v="UAV Pilot"/>
    <x v="2"/>
    <n v="195"/>
    <m/>
  </r>
  <r>
    <x v="2"/>
    <s v="WA - all regions"/>
    <s v="Utility Locate Technician"/>
    <x v="1"/>
    <n v="190"/>
    <m/>
  </r>
  <r>
    <x v="2"/>
    <s v="WA - all regions"/>
    <s v="GIS Specialist"/>
    <x v="2"/>
    <n v="195"/>
    <m/>
  </r>
  <r>
    <x v="3"/>
    <s v="Perth"/>
    <s v="Project Management / Planning / HSEQ"/>
    <x v="5"/>
    <n v="269.5"/>
    <s v="Project Management / Planning / HSEQ"/>
  </r>
  <r>
    <x v="3"/>
    <s v="Perth"/>
    <s v="Senior Locator"/>
    <x v="2"/>
    <n v="203.5"/>
    <s v="BYDA accrediated Locator "/>
  </r>
  <r>
    <x v="3"/>
    <s v="Perth"/>
    <s v="Assistant Locator/ Technician "/>
    <x v="1"/>
    <n v="170.5"/>
    <s v="RIICM202E locator "/>
  </r>
  <r>
    <x v="3"/>
    <s v="Perth"/>
    <s v="Pothole Technician"/>
    <x v="1"/>
    <n v="230.5"/>
    <s v="Technician and Vac trailer "/>
  </r>
  <r>
    <x v="3"/>
    <s v="Perth"/>
    <s v="Licensed Surveyor "/>
    <x v="0"/>
    <n v="236.5"/>
    <s v="Licensed Cadastral Surveyor"/>
  </r>
  <r>
    <x v="3"/>
    <s v="Perth "/>
    <s v="Senior Engineering Surveyor"/>
    <x v="0"/>
    <n v="189.2"/>
    <s v="Qualified Engineering Surveyor"/>
  </r>
  <r>
    <x v="3"/>
    <s v="Perth"/>
    <s v="Engineering Surveyor "/>
    <x v="7"/>
    <n v="178.2"/>
    <s v="Qualified Engineering Surveyor"/>
  </r>
  <r>
    <x v="3"/>
    <s v="Perth"/>
    <s v="UAV Surveryor "/>
    <x v="2"/>
    <n v="272.3"/>
    <s v="Surveyor + UAV"/>
  </r>
  <r>
    <x v="3"/>
    <s v="Perth"/>
    <s v="TLS Surveyor "/>
    <x v="2"/>
    <n v="272.3"/>
    <s v="Surveyor + TLS"/>
  </r>
  <r>
    <x v="3"/>
    <s v="Perth"/>
    <s v="Assistant "/>
    <x v="1"/>
    <n v="138.6"/>
    <m/>
  </r>
  <r>
    <x v="3"/>
    <s v="Perth"/>
    <s v="Cadastral Draftsperson "/>
    <x v="4"/>
    <n v="193.5"/>
    <s v="Cadastral Draftsperson "/>
  </r>
  <r>
    <x v="3"/>
    <s v="Perth"/>
    <s v="Engineering Draftsperson "/>
    <x v="4"/>
    <n v="157.30000000000001"/>
    <s v="Engineering Draftsperson "/>
  </r>
  <r>
    <x v="3"/>
    <s v="Regional WA"/>
    <s v="Senior Locator"/>
    <x v="2"/>
    <n v="254.375"/>
    <s v="BYDA accrediated Locator "/>
  </r>
  <r>
    <x v="3"/>
    <s v="Regional WA"/>
    <s v="Assistant Locator/ Technician "/>
    <x v="1"/>
    <n v="213.125"/>
    <s v="RIICM202E locator "/>
  </r>
  <r>
    <x v="3"/>
    <s v="Regional WA"/>
    <s v="Pothole Technician"/>
    <x v="1"/>
    <n v="288.125"/>
    <s v="Technician and Vac trailer "/>
  </r>
  <r>
    <x v="3"/>
    <s v="Regional WA"/>
    <s v="Licensed Surveyor "/>
    <x v="0"/>
    <n v="280.5"/>
    <s v="Licensed Cadastral Surveyor"/>
  </r>
  <r>
    <x v="3"/>
    <s v="Regional WA"/>
    <s v="Senior Engineering Surveyor"/>
    <x v="0"/>
    <n v="236.5"/>
    <s v="Qualified Engineering Surveyor"/>
  </r>
  <r>
    <x v="3"/>
    <s v="Regional WA"/>
    <s v="Engineering Surveyor "/>
    <x v="7"/>
    <n v="222.75"/>
    <s v="Qualified Engineering Surveyor"/>
  </r>
  <r>
    <x v="3"/>
    <s v="Regional WA"/>
    <s v="UAV Surveryor "/>
    <x v="7"/>
    <n v="340.375"/>
    <s v="Surveyor + UAV (Unmanned Aerial Vehicle)"/>
  </r>
  <r>
    <x v="3"/>
    <s v="Regional WA"/>
    <s v="TLS Surveyor "/>
    <x v="7"/>
    <n v="340.375"/>
    <s v="Surveyor + TLS (Terrestrial Laser Scanner)"/>
  </r>
  <r>
    <x v="3"/>
    <s v="Regional WA"/>
    <s v="Assistant "/>
    <x v="1"/>
    <n v="173.25"/>
    <m/>
  </r>
  <r>
    <x v="3"/>
    <s v="Southbank, Melbourne, VIC"/>
    <s v="Town Planning"/>
    <x v="5"/>
    <n v="302.5"/>
    <m/>
  </r>
  <r>
    <x v="3"/>
    <s v="Southbank, Melbourne, VIC"/>
    <s v="Town Planning"/>
    <x v="7"/>
    <n v="280.5"/>
    <m/>
  </r>
  <r>
    <x v="3"/>
    <s v="Southbank, Melbourne, VIC"/>
    <s v="Town Planning"/>
    <x v="0"/>
    <n v="214.5"/>
    <m/>
  </r>
  <r>
    <x v="4"/>
    <s v="Kalgoorlie / Goldfields"/>
    <s v="Land Surveying"/>
    <x v="8"/>
    <n v="220"/>
    <s v="Licensed / Engineering Surveyor"/>
  </r>
  <r>
    <x v="4"/>
    <s v="Mandurah"/>
    <s v="Land Surveying"/>
    <x v="8"/>
    <n v="220"/>
    <s v="Licensed / Engineering Surveyor"/>
  </r>
  <r>
    <x v="4"/>
    <s v="Balcatta"/>
    <s v="Land Surveying"/>
    <x v="5"/>
    <n v="198"/>
    <s v="Licensed / Engineering Surveyor"/>
  </r>
  <r>
    <x v="4"/>
    <s v="Mandurah"/>
    <s v="Land Surveying"/>
    <x v="2"/>
    <n v="176"/>
    <s v="Engineering Surveyor"/>
  </r>
  <r>
    <x v="4"/>
    <s v="Balcatta"/>
    <s v="Land Surveying"/>
    <x v="2"/>
    <n v="176"/>
    <s v="Engineering Surveyor"/>
  </r>
  <r>
    <x v="4"/>
    <s v="Mandurah"/>
    <s v="Land Surveying"/>
    <x v="2"/>
    <n v="176"/>
    <s v="Engineering Surveyor"/>
  </r>
  <r>
    <x v="4"/>
    <s v="Mandurah"/>
    <s v="Land Surveying"/>
    <x v="2"/>
    <n v="176"/>
    <s v="Engineering Surveyor"/>
  </r>
  <r>
    <x v="4"/>
    <s v="Balcatta, Pilbarra"/>
    <s v="Land Surveying"/>
    <x v="2"/>
    <n v="176"/>
    <s v="Engineering Surveyor"/>
  </r>
  <r>
    <x v="4"/>
    <s v="Balcatta, Pilbarra"/>
    <s v="Land Surveying"/>
    <x v="2"/>
    <n v="176"/>
    <s v="Engineering Surveyor"/>
  </r>
  <r>
    <x v="4"/>
    <s v="Mandurah"/>
    <s v="Land Surveying"/>
    <x v="4"/>
    <n v="148.5"/>
    <m/>
  </r>
  <r>
    <x v="4"/>
    <s v="Kalgoorlie / Goldfields"/>
    <s v="Land Surveying"/>
    <x v="2"/>
    <n v="176"/>
    <s v="Engineering Surveyor"/>
  </r>
  <r>
    <x v="4"/>
    <s v="Balcatta, Kalgoorlie / Goldfields"/>
    <s v="Land Surveying"/>
    <x v="2"/>
    <n v="176"/>
    <s v="Engineering Surveyor"/>
  </r>
  <r>
    <x v="4"/>
    <s v="Mandurah"/>
    <s v="Land Surveying"/>
    <x v="1"/>
    <n v="176"/>
    <s v="Surveyor - still completing studies"/>
  </r>
  <r>
    <x v="4"/>
    <s v="Balcatta"/>
    <s v="Land Surveying"/>
    <x v="3"/>
    <n v="176"/>
    <s v="Engineering Surveyor"/>
  </r>
  <r>
    <x v="5"/>
    <s v="South-West (Bunbury)"/>
    <s v="Project Management"/>
    <x v="9"/>
    <n v="190"/>
    <m/>
  </r>
  <r>
    <x v="5"/>
    <s v="Perth"/>
    <s v="Engineering Surveying"/>
    <x v="0"/>
    <n v="160"/>
    <m/>
  </r>
  <r>
    <x v="5"/>
    <s v="Perth"/>
    <s v="Licensed Surveying"/>
    <x v="0"/>
    <n v="180"/>
    <m/>
  </r>
  <r>
    <x v="5"/>
    <s v="South-West (Bunbury)"/>
    <s v="UAV Management"/>
    <x v="9"/>
    <n v="190"/>
    <m/>
  </r>
  <r>
    <x v="5"/>
    <s v="South-West (Bunbury)"/>
    <s v="Project Administration"/>
    <x v="0"/>
    <n v="143"/>
    <m/>
  </r>
  <r>
    <x v="5"/>
    <s v="South-West (Bunbury)"/>
    <s v="Project Administration"/>
    <x v="0"/>
    <n v="143"/>
    <m/>
  </r>
  <r>
    <x v="5"/>
    <s v="South-West (Bunbury)"/>
    <s v="Licensed Surveying"/>
    <x v="0"/>
    <n v="180"/>
    <m/>
  </r>
  <r>
    <x v="5"/>
    <s v="South-West (Bunbury)"/>
    <s v="Licensed Surveying"/>
    <x v="0"/>
    <n v="180"/>
    <m/>
  </r>
  <r>
    <x v="5"/>
    <s v="South-West (Bunbury)"/>
    <s v="Engineering Surveying"/>
    <x v="2"/>
    <n v="160"/>
    <m/>
  </r>
  <r>
    <x v="5"/>
    <s v="South-West (Bunbury)"/>
    <s v="Assisting Surveyor"/>
    <x v="1"/>
    <n v="77"/>
    <m/>
  </r>
  <r>
    <x v="5"/>
    <s v="South-West (Bunbury)"/>
    <s v="Survey Drafting"/>
    <x v="4"/>
    <n v="165"/>
    <m/>
  </r>
  <r>
    <x v="6"/>
    <s v="Perth"/>
    <s v="Management"/>
    <x v="5"/>
    <n v="220"/>
    <s v="Licensed Surveyor - Senior Manager"/>
  </r>
  <r>
    <x v="6"/>
    <s v="Perth"/>
    <s v="Field Survey"/>
    <x v="0"/>
    <n v="176"/>
    <s v="Licensed Surveyor - Senior"/>
  </r>
  <r>
    <x v="6"/>
    <s v="Perth"/>
    <s v="Field Survey"/>
    <x v="2"/>
    <n v="165"/>
    <s v="Licensed Surveyor "/>
  </r>
  <r>
    <x v="6"/>
    <s v="Perth"/>
    <s v="Field Survey"/>
    <x v="2"/>
    <n v="155"/>
    <s v="Engineering Surveyor - Senior"/>
  </r>
  <r>
    <x v="6"/>
    <s v="Perth"/>
    <s v="Field Survey"/>
    <x v="2"/>
    <n v="155"/>
    <s v="Graduate Surveyor - Training Agreement with LSLB"/>
  </r>
  <r>
    <x v="6"/>
    <s v="Perth"/>
    <s v="Laser Scanning"/>
    <x v="2"/>
    <n v="176"/>
    <s v="Laser Scanner Specialist"/>
  </r>
  <r>
    <x v="6"/>
    <s v="Dunsborough"/>
    <s v="Management/Field Survey"/>
    <x v="0"/>
    <n v="198"/>
    <s v="Licensed Surveyor - Senior"/>
  </r>
  <r>
    <x v="6"/>
    <s v="Dunsborough"/>
    <s v="Field Survey"/>
    <x v="2"/>
    <n v="165"/>
    <s v="Licensed Surveyor"/>
  </r>
  <r>
    <x v="6"/>
    <s v="Dunsborough"/>
    <s v="Drone/Aerial Surveys incl equip"/>
    <x v="2"/>
    <n v="242"/>
    <s v="Chief Remote Pilot including drone"/>
  </r>
  <r>
    <x v="7"/>
    <s v="Perth Metro"/>
    <s v="Land Surveying and/or           Feature Surveying"/>
    <x v="1"/>
    <n v="120"/>
    <s v="In-office rate"/>
  </r>
  <r>
    <x v="7"/>
    <s v="Perth Metro"/>
    <s v="Land Surveying and/or           Feature Surveying"/>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170"/>
    <s v="In-office rate"/>
  </r>
  <r>
    <x v="7"/>
    <s v="Perth Metro"/>
    <s v="Land Surveying and/or           Feature Surveying"/>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00"/>
    <s v="In-office rate"/>
  </r>
  <r>
    <x v="7"/>
    <s v="Perth Metro"/>
    <s v="Land Surveying and/or           Feature Surveying"/>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230"/>
    <s v="In-office rate"/>
  </r>
  <r>
    <x v="7"/>
    <s v="Perth Metro"/>
    <s v="Land Surveying and/or           Feature Surveying"/>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265"/>
    <s v="In-office rate"/>
  </r>
  <r>
    <x v="7"/>
    <s v="Perth Metro"/>
    <s v="Land Surveying and/or           Feature Surveying"/>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265"/>
    <s v="In-office rate"/>
  </r>
  <r>
    <x v="7"/>
    <s v="Perth Metro"/>
    <s v="Land Surveying and/or           Feature Surveying"/>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Land Surveying and/or           Feature Surveying"/>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Underground Services"/>
    <x v="1"/>
    <n v="120"/>
    <s v="In-office rate"/>
  </r>
  <r>
    <x v="7"/>
    <s v="Perth Metro"/>
    <s v="Underground Services"/>
    <x v="1"/>
    <n v="17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2"/>
    <n v="170"/>
    <s v="In-office rate"/>
  </r>
  <r>
    <x v="7"/>
    <s v="Perth Metro"/>
    <s v="Underground Services"/>
    <x v="2"/>
    <n v="22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0"/>
    <n v="200"/>
    <s v="In-office rate"/>
  </r>
  <r>
    <x v="7"/>
    <s v="Perth Metro"/>
    <s v="Underground Services"/>
    <x v="0"/>
    <n v="25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7"/>
    <n v="230"/>
    <s v="In-office rate"/>
  </r>
  <r>
    <x v="7"/>
    <s v="Perth Metro"/>
    <s v="Underground Services"/>
    <x v="7"/>
    <n v="285"/>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9"/>
    <n v="265"/>
    <s v="In-office rate"/>
  </r>
  <r>
    <x v="7"/>
    <s v="Perth Metro"/>
    <s v="Underground Services"/>
    <x v="9"/>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Underground Services"/>
    <x v="5"/>
    <n v="265"/>
    <s v="In-office rate"/>
  </r>
  <r>
    <x v="7"/>
    <s v="Perth Metro"/>
    <s v="Underground Services"/>
    <x v="5"/>
    <n v="320"/>
    <s v="• Field rate includes GPR, Vivax Locator, light vehicle, insurance                                • CADDS do not have UGS locating equipment locally in Karratha - any Pilbara UGS work will mobilise resources/equipment from Perth                                                    • Hourly rates for Karratha / Pilbara work mobilised ex-Perth excludes travel costs"/>
  </r>
  <r>
    <x v="7"/>
    <s v="Perth Metro"/>
    <s v="Drone Surveys"/>
    <x v="1"/>
    <n v="120"/>
    <s v="In-office rate (Drones not operated by Technicians)"/>
  </r>
  <r>
    <x v="7"/>
    <s v="Perth Metro"/>
    <s v="Drone Surveys"/>
    <x v="2"/>
    <n v="170"/>
    <s v="In-office rate"/>
  </r>
  <r>
    <x v="7"/>
    <s v="Perth Metro"/>
    <s v="Drone Surveys"/>
    <x v="2"/>
    <n v="25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0"/>
    <n v="200"/>
    <s v="In-office rate"/>
  </r>
  <r>
    <x v="7"/>
    <s v="Perth Metro"/>
    <s v="Drone Surveys"/>
    <x v="0"/>
    <n v="28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7"/>
    <n v="230"/>
    <s v="In-office rate"/>
  </r>
  <r>
    <x v="7"/>
    <s v="Perth Metro"/>
    <s v="Drone Surveys"/>
    <x v="7"/>
    <n v="315"/>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9"/>
    <n v="265"/>
    <s v="In-office rate"/>
  </r>
  <r>
    <x v="7"/>
    <s v="Perth Metro"/>
    <s v="Drone Surveys"/>
    <x v="9"/>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Drone Surveys"/>
    <x v="5"/>
    <n v="265"/>
    <s v="In-office rate"/>
  </r>
  <r>
    <x v="7"/>
    <s v="Perth Metro"/>
    <s v="Drone Surveys"/>
    <x v="5"/>
    <n v="350"/>
    <s v="• Field rate includes Drone, light vehicle, insurance                                • CADDS do not have Drone equipment locally in Karratha - any Pilbara Drone work will mobilise resources/equipment from Perth                                                    • Hourly rates for Karratha / Pilbara work mobilised ex-Perth excludes travel costs"/>
  </r>
  <r>
    <x v="7"/>
    <s v="Perth Metro"/>
    <s v="3D Imaging of Contours"/>
    <x v="1"/>
    <n v="120"/>
    <s v="In-office rate"/>
  </r>
  <r>
    <x v="7"/>
    <s v="Perth Metro"/>
    <s v="3D Imaging of Contour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170"/>
    <s v="In-office rate"/>
  </r>
  <r>
    <x v="7"/>
    <s v="Perth Metro"/>
    <s v="3D Imaging of Contour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00"/>
    <s v="In-office rate"/>
  </r>
  <r>
    <x v="7"/>
    <s v="Perth Metro"/>
    <s v="3D Imaging of Contour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230"/>
    <s v="In-office rate"/>
  </r>
  <r>
    <x v="7"/>
    <s v="Perth Metro"/>
    <s v="3D Imaging of Contour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265"/>
    <s v="In-office rate"/>
  </r>
  <r>
    <x v="7"/>
    <s v="Perth Metro"/>
    <s v="3D Imaging of Contour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265"/>
    <s v="In-office rate"/>
  </r>
  <r>
    <x v="7"/>
    <s v="Perth Metro"/>
    <s v="3D Imaging of Contour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3D Imaging of Contour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7"/>
    <n v="230"/>
    <s v="In-office rate"/>
  </r>
  <r>
    <x v="7"/>
    <s v="Perth Metro"/>
    <s v="Subdivisions and Easements  "/>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9"/>
    <n v="265"/>
    <s v="In-office rate"/>
  </r>
  <r>
    <x v="7"/>
    <s v="Perth Metro"/>
    <s v="Subdivisions and Easements  "/>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Subdivisions and Easements  "/>
    <x v="5"/>
    <n v="265"/>
    <s v="In-office rate"/>
  </r>
  <r>
    <x v="7"/>
    <s v="Perth Metro"/>
    <s v="Subdivisions and Easements  "/>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120"/>
    <s v="In-office rate"/>
  </r>
  <r>
    <x v="7"/>
    <s v="Perth Metro"/>
    <s v="Building Surveys"/>
    <x v="1"/>
    <n v="21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1"/>
    <n v="20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170"/>
    <s v="In-office rate"/>
  </r>
  <r>
    <x v="7"/>
    <s v="Perth Metro"/>
    <s v="Building Surveys"/>
    <x v="2"/>
    <n v="26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2"/>
    <n v="25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00"/>
    <s v="In-office rate"/>
  </r>
  <r>
    <x v="7"/>
    <s v="Perth Metro"/>
    <s v="Building Surveys"/>
    <x v="0"/>
    <n v="29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0"/>
    <n v="28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230"/>
    <s v="In-office rate"/>
  </r>
  <r>
    <x v="7"/>
    <s v="Perth Metro"/>
    <s v="Building Surveys"/>
    <x v="7"/>
    <n v="320"/>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7"/>
    <n v="315"/>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265"/>
    <s v="In-office rate"/>
  </r>
  <r>
    <x v="7"/>
    <s v="Perth Metro"/>
    <s v="Building Surveys"/>
    <x v="9"/>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9"/>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265"/>
    <s v="In-office rate"/>
  </r>
  <r>
    <x v="7"/>
    <s v="Perth Metro"/>
    <s v="Building Surveys"/>
    <x v="5"/>
    <n v="355"/>
    <s v="• Field rate includes Total Station, RTK GPS,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7"/>
    <s v="Perth Metro"/>
    <s v="Building Surveys"/>
    <x v="5"/>
    <n v="350"/>
    <s v="• Field rate includes 3D Scanner, light vehicle, insurance                                • CADDS have one residential Senior Surveyor and one set of each Survey equipment type (and one LV) locally in Karratha, booked on a first-come-first-serve basis - if unavailable, CADDS will service Pilbara work by mobilising resources and equipment from Perth                                                    • Hourly rates for Karratha / Pilbara work mobilised ex-Perth excludes travel costs"/>
  </r>
  <r>
    <x v="8"/>
    <s v="Geraldton - Midwest &amp; Gascoyne"/>
    <s v="Project Management"/>
    <x v="8"/>
    <n v="198"/>
    <m/>
  </r>
  <r>
    <x v="8"/>
    <s v="Geraldton - Midwest &amp; Gascoyne"/>
    <s v="Licensed Surveyor - Field"/>
    <x v="0"/>
    <n v="198"/>
    <m/>
  </r>
  <r>
    <x v="8"/>
    <s v="Geraldton - Midwest &amp; Gascoyne"/>
    <s v="Licensed Surveyor - Office"/>
    <x v="0"/>
    <n v="181.5"/>
    <m/>
  </r>
  <r>
    <x v="8"/>
    <s v="Geraldton - Midwest &amp; Gascoyne"/>
    <s v="Engineering Surveyor - Field"/>
    <x v="10"/>
    <n v="187"/>
    <m/>
  </r>
  <r>
    <x v="8"/>
    <s v="Geraldton - Midwest &amp; Gascoyne"/>
    <s v="Engineering Surveyor - Office"/>
    <x v="10"/>
    <n v="170.5"/>
    <m/>
  </r>
  <r>
    <x v="8"/>
    <s v="Geraldton - Midwest &amp; Gascoyne"/>
    <s v="Survey Assistant"/>
    <x v="1"/>
    <n v="77"/>
    <m/>
  </r>
  <r>
    <x v="8"/>
    <s v="Geraldton - Midwest &amp; Gascoyne"/>
    <s v="RePL / UAV Pilot"/>
    <x v="10"/>
    <n v="187"/>
    <m/>
  </r>
  <r>
    <x v="8"/>
    <s v="Geraldton - Midwest &amp; Gascoyne"/>
    <s v="Drafting"/>
    <x v="2"/>
    <n v="165"/>
    <m/>
  </r>
  <r>
    <x v="8"/>
    <s v="Geraldton - Midwest &amp; Gascoyne"/>
    <s v="Travel - single surveyor"/>
    <x v="10"/>
    <n v="165"/>
    <m/>
  </r>
  <r>
    <x v="8"/>
    <s v="Geraldton - Midwest &amp; Gascoyne"/>
    <s v="Travel - survey party"/>
    <x v="10"/>
    <n v="220"/>
    <m/>
  </r>
  <r>
    <x v="8"/>
    <s v="Geraldton - Midwest &amp; Gascoyne"/>
    <s v="Accommodation &amp; Meals"/>
    <x v="10"/>
    <m/>
    <s v="$260 per person / day A$ incl. GST"/>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1">
  <r>
    <x v="0"/>
    <s v="Perth, WA"/>
    <s v="Environmental Services - Contaminated Land Management"/>
    <x v="0"/>
    <n v="381"/>
    <s v="Titled as Senior Principal within JBS&amp;G structure"/>
  </r>
  <r>
    <x v="0"/>
    <s v="Perth, WA"/>
    <s v="Environmental Services - Contaminated Land Management"/>
    <x v="1"/>
    <n v="327"/>
    <m/>
  </r>
  <r>
    <x v="0"/>
    <s v="Perth, WA"/>
    <s v="Environmental Services - Contaminated Land Management"/>
    <x v="2"/>
    <n v="257"/>
    <m/>
  </r>
  <r>
    <x v="0"/>
    <s v="Perth, WA"/>
    <s v="Environmental Services - Contaminated Land Management"/>
    <x v="3"/>
    <n v="223"/>
    <s v="Titled as Senior Environmental Consultant within JBS&amp;G structure"/>
  </r>
  <r>
    <x v="0"/>
    <s v="Perth, WA"/>
    <s v="Environmental Services - Contaminated Land Management"/>
    <x v="4"/>
    <n v="193"/>
    <s v="Titled as Environmental Consultant within JBS&amp;G structure"/>
  </r>
  <r>
    <x v="0"/>
    <s v="Perth, WA"/>
    <s v="Environmental Services - Contaminated Land Management"/>
    <x v="5"/>
    <n v="178"/>
    <s v="Titled as Project Consultant within JBS&amp;G structure"/>
  </r>
  <r>
    <x v="0"/>
    <s v="Perth, WA"/>
    <s v="Environmental Services - Contaminated Land Management"/>
    <x v="6"/>
    <n v="168"/>
    <s v="Titled as Project Scientist within JBS&amp;G structure"/>
  </r>
  <r>
    <x v="0"/>
    <s v="Perth, WA"/>
    <s v="Environmental Services - Contaminated Land Management"/>
    <x v="7"/>
    <n v="173"/>
    <m/>
  </r>
  <r>
    <x v="1"/>
    <s v="Perth Metro"/>
    <s v="Contaminated Sites / Acid Sulfate Soils / Waste Management"/>
    <x v="8"/>
    <n v="360"/>
    <s v="Brad Dermody"/>
  </r>
  <r>
    <x v="1"/>
    <s v="Perth Metro"/>
    <s v="Contaminated Sites / Acid Sulfate Soils / Waste Management"/>
    <x v="1"/>
    <n v="310"/>
    <s v="Steven Miller, Greg Milner, Mark Shepherd"/>
  </r>
  <r>
    <x v="1"/>
    <s v="Perth Metro"/>
    <s v="Contaminated Sites / Acid Sulfate Soils / Waste Management"/>
    <x v="2"/>
    <n v="280"/>
    <s v="Stephen Patmore"/>
  </r>
  <r>
    <x v="1"/>
    <s v="Perth Metro"/>
    <s v="Contaminated Sites / Acid Sulfate Soils / Waste Management"/>
    <x v="3"/>
    <n v="220"/>
    <s v="Tim Davies, Darko Mikic, Cherie Elder"/>
  </r>
  <r>
    <x v="1"/>
    <s v="Perth Metro"/>
    <s v="Contaminated Sites / Acid Sulfate Soils / Waste Management"/>
    <x v="4"/>
    <n v="200"/>
    <s v="Geri Pethebridge"/>
  </r>
  <r>
    <x v="1"/>
    <s v="Perth Metro"/>
    <s v="Contaminated Sites / Acid Sulfate Soils / Waste Management"/>
    <x v="5"/>
    <n v="180"/>
    <s v="Scott Duffy, Julia Schuurmans, Venkat Valluprapalli, "/>
  </r>
  <r>
    <x v="1"/>
    <s v="Perth Metro"/>
    <s v="Contaminated Sites / Acid Sulfate Soils / Waste Management"/>
    <x v="9"/>
    <n v="155"/>
    <s v="Cameron Garside"/>
  </r>
  <r>
    <x v="1"/>
    <s v="Perth Metro"/>
    <s v="Contaminated Sites / Acid Sulfate Soils / Waste Management"/>
    <x v="6"/>
    <n v="135"/>
    <s v="Shayne Pittaway"/>
  </r>
  <r>
    <x v="1"/>
    <s v="Perth Metro"/>
    <s v="Occupational Hygiene / Hazmat"/>
    <x v="8"/>
    <n v="290"/>
    <s v="Colin Outhwaite"/>
  </r>
  <r>
    <x v="1"/>
    <s v="Perth Metro"/>
    <s v="Occupational Hygiene / Hazmat / Occupational Safety"/>
    <x v="1"/>
    <n v="260"/>
    <s v="Lee Cherry"/>
  </r>
  <r>
    <x v="1"/>
    <s v="Perth Metro"/>
    <s v="Occupational Hygiene / Hazmat"/>
    <x v="2"/>
    <n v="220"/>
    <s v="Ping Liu"/>
  </r>
  <r>
    <x v="1"/>
    <s v="Perth Metro"/>
    <s v="Occupational Hygiene / Hazmat"/>
    <x v="3"/>
    <n v="200"/>
    <s v="Vacant"/>
  </r>
  <r>
    <x v="1"/>
    <s v="Perth Metro"/>
    <s v="Occupational Hygiene / Hazmat"/>
    <x v="5"/>
    <n v="180"/>
    <s v="Joshua Barret"/>
  </r>
  <r>
    <x v="1"/>
    <s v="Perth Metro"/>
    <s v="Occupational Hygiene / Hazmat"/>
    <x v="6"/>
    <n v="160"/>
    <s v="Vacant"/>
  </r>
  <r>
    <x v="1"/>
    <s v="Perth Metro"/>
    <s v="Ecology (Flora, Vegetation and Flora)"/>
    <x v="1"/>
    <n v="250"/>
    <s v="Brett Neasham, Melanie Price, Paul Zuvela"/>
  </r>
  <r>
    <x v="1"/>
    <s v="Albany"/>
    <s v="Ecology (Flora, Vegetation and Flora)"/>
    <x v="3"/>
    <n v="200"/>
    <s v="Dr Catherine Hall"/>
  </r>
  <r>
    <x v="1"/>
    <s v="Perth Metro"/>
    <s v="Ecology (Flora, Vegetation and Flora)"/>
    <x v="4"/>
    <n v="180"/>
    <s v="Vacant"/>
  </r>
  <r>
    <x v="1"/>
    <s v="Perth Metro"/>
    <s v="Ecology (Flora, Vegetation and Flora)"/>
    <x v="9"/>
    <n v="155"/>
    <s v="Vacant"/>
  </r>
  <r>
    <x v="1"/>
    <s v="Perth Metro / Albany"/>
    <s v="Environmental Impact Assessment &amp; Approvals"/>
    <x v="1"/>
    <n v="275"/>
    <s v="Paul Zuvela, Melanie Price, Marnie Baetge"/>
  </r>
  <r>
    <x v="1"/>
    <s v="Perth Metro"/>
    <s v="Environmental Impact Assessment &amp; Approvals"/>
    <x v="2"/>
    <n v="250"/>
    <s v="Caitlin Hewit"/>
  </r>
  <r>
    <x v="1"/>
    <s v="Perth Metro"/>
    <s v="Environmental Impact Assessment &amp; Approvals"/>
    <x v="3"/>
    <n v="200"/>
    <s v="Dr Catherine Hall"/>
  </r>
  <r>
    <x v="1"/>
    <s v="Perth Metro"/>
    <s v="Environmental Impact Assessment &amp; Approvals"/>
    <x v="4"/>
    <n v="180"/>
    <s v="Sally Bishop"/>
  </r>
  <r>
    <x v="1"/>
    <s v="Perth Metro"/>
    <s v="Environmental Impact Assessment &amp; Approvals"/>
    <x v="5"/>
    <n v="165"/>
    <s v="Vacant"/>
  </r>
  <r>
    <x v="1"/>
    <s v="Perth Metro"/>
    <s v="Environmental Impact Assessment &amp; Approvals"/>
    <x v="9"/>
    <n v="155"/>
    <s v="Vacant"/>
  </r>
  <r>
    <x v="1"/>
    <s v="Perth Metro"/>
    <s v="Figure drafting for environmental services"/>
    <x v="7"/>
    <n v="150"/>
    <s v="Colin Reeves"/>
  </r>
  <r>
    <x v="2"/>
    <s v="Perth"/>
    <s v="Environmental surveys &amp; Impact Studies / Wetland studies / Flora &amp; Fauna studies / Arborist / Water Management Plan / Contamination assessment &amp; remediation"/>
    <x v="8"/>
    <n v="330"/>
    <m/>
  </r>
  <r>
    <x v="2"/>
    <s v="Perth"/>
    <s v="Environmental surveys &amp; Impact Studies / Wetland studies / Flora &amp; Fauna studies / Arborist / Water Management Plan / Contamination assessment &amp; remediation"/>
    <x v="0"/>
    <n v="275"/>
    <s v="Senior Principal"/>
  </r>
  <r>
    <x v="2"/>
    <s v="Perth"/>
    <s v="Environmental surveys &amp; Impact Studies / Wetland studies / Flora &amp; Fauna studies / Arborist / Water Management Plan / Contamination assessment &amp; remediation"/>
    <x v="1"/>
    <n v="258.5"/>
    <m/>
  </r>
  <r>
    <x v="2"/>
    <s v="Perth"/>
    <s v="Environmental surveys &amp; Impact Studies / Wetland studies / Flora &amp; Fauna studies / Arborist / Water Management Plan / Contamination assessment &amp; remediation"/>
    <x v="5"/>
    <n v="220"/>
    <s v="Licenced Asbestos Assessor"/>
  </r>
  <r>
    <x v="2"/>
    <s v="Perth"/>
    <s v="Environmental surveys &amp; Impact Studies / Wetland studies / Flora &amp; Fauna studies / Arborist / Water Management Plan / Contamination assessment &amp; remediation"/>
    <x v="3"/>
    <n v="220"/>
    <m/>
  </r>
  <r>
    <x v="2"/>
    <s v="Perth"/>
    <s v="Environmental surveys &amp; Impact Studies / Wetland studies / Flora &amp; Fauna studies / Arborist / Water Management Plan / Contamination assessment &amp; remediation"/>
    <x v="7"/>
    <n v="209"/>
    <s v="Principal GIS "/>
  </r>
  <r>
    <x v="2"/>
    <s v="Perth"/>
    <s v="Environmental surveys &amp; Impact Studies / Wetland studies / Flora &amp; Fauna studies / Arborist / Water Management Plan / Contamination assessment &amp; remediation"/>
    <x v="4"/>
    <n v="181.5"/>
    <m/>
  </r>
  <r>
    <x v="2"/>
    <s v="Perth"/>
    <s v="Environmental surveys &amp; Impact Studies / Wetland studies / Flora &amp; Fauna studies / Arborist / Water Management Plan / Contamination assessment &amp; remediation"/>
    <x v="9"/>
    <n v="159.5"/>
    <m/>
  </r>
  <r>
    <x v="2"/>
    <s v="Perth"/>
    <s v="Environmental surveys &amp; Impact Studies / Wetland studies / Flora &amp; Fauna studies / Arborist / Water Management Plan / Contamination assessment &amp; remediation"/>
    <x v="6"/>
    <n v="148.5"/>
    <s v="Field Technician"/>
  </r>
  <r>
    <x v="3"/>
    <s v="All"/>
    <s v="Environmental Services"/>
    <x v="8"/>
    <n v="407"/>
    <s v="Director"/>
  </r>
  <r>
    <x v="3"/>
    <s v="All"/>
    <s v="Environmental Services"/>
    <x v="1"/>
    <n v="385"/>
    <s v="Principal (L9)"/>
  </r>
  <r>
    <x v="3"/>
    <s v="All"/>
    <s v="Environmental Services"/>
    <x v="2"/>
    <n v="341"/>
    <s v="Associate (L8)"/>
  </r>
  <r>
    <x v="3"/>
    <s v="All"/>
    <s v="Environmental Services"/>
    <x v="5"/>
    <n v="308"/>
    <s v="Lead Engineer / Consultant / Manager (L7)"/>
  </r>
  <r>
    <x v="3"/>
    <s v="All"/>
    <s v="Environmental Services"/>
    <x v="3"/>
    <n v="264"/>
    <s v="Senior Engineer / Consultant / Manager / Draftsperson (L6)"/>
  </r>
  <r>
    <x v="3"/>
    <s v="All"/>
    <s v="Environmental Services"/>
    <x v="6"/>
    <n v="231"/>
    <s v="Engineer (L5)"/>
  </r>
  <r>
    <x v="3"/>
    <s v="All"/>
    <s v="Environmental Services"/>
    <x v="6"/>
    <n v="198"/>
    <s v="Engineer (L4) / Draftsperson"/>
  </r>
  <r>
    <x v="3"/>
    <s v="All"/>
    <s v="Environmental Services"/>
    <x v="9"/>
    <n v="187"/>
    <s v="Graduate (L3)"/>
  </r>
  <r>
    <x v="4"/>
    <s v="Sydney"/>
    <s v="Contaminated Land Assessment (technical review)"/>
    <x v="1"/>
    <n v="420"/>
    <s v="Nizam Ahamed"/>
  </r>
  <r>
    <x v="4"/>
    <s v="Perth"/>
    <s v="Contaminated Land Assessment (project manager)"/>
    <x v="0"/>
    <n v="350"/>
    <s v="Rob Shapland (Senior Associate)"/>
  </r>
  <r>
    <x v="4"/>
    <s v="Melbourne"/>
    <s v="Contaminated Land Assessment (technical review)"/>
    <x v="0"/>
    <n v="350"/>
    <s v="Glyn Eade (Senior Associate)"/>
  </r>
  <r>
    <x v="4"/>
    <s v="Perth"/>
    <s v="Contaminated Land Assessment (field scientist)"/>
    <x v="4"/>
    <n v="210"/>
    <s v="Mubashar Ahmed, Vanessa Harrington"/>
  </r>
  <r>
    <x v="5"/>
    <s v="Perth Metro"/>
    <s v="Environmental Services"/>
    <x v="10"/>
    <n v="470.25"/>
    <s v="AECOM Industry Director level"/>
  </r>
  <r>
    <x v="5"/>
    <s v="Perth Metro"/>
    <s v="Environmental Services"/>
    <x v="8"/>
    <n v="370.97500000000002"/>
    <s v="AECOM Technical Director level"/>
  </r>
  <r>
    <x v="5"/>
    <s v="Perth Metro"/>
    <s v="Environmental Services"/>
    <x v="11"/>
    <n v="339.625"/>
    <s v="AECOM Associate Director level"/>
  </r>
  <r>
    <x v="5"/>
    <s v="Perth Metro"/>
    <s v="Environmental Services"/>
    <x v="1"/>
    <n v="266.47500000000002"/>
    <s v="AECOM Principal level"/>
  </r>
  <r>
    <x v="5"/>
    <s v="Perth Metro"/>
    <s v="Environmental Services"/>
    <x v="3"/>
    <n v="219.45"/>
    <s v="AECOM Senior Engineer / Consultant level"/>
  </r>
  <r>
    <x v="5"/>
    <s v="Perth Metro"/>
    <s v="Environmental Services"/>
    <x v="5"/>
    <n v="182.875"/>
    <s v="For this discipline this denotes our &quot;Experienced Engineer / Consultant&quot;"/>
  </r>
  <r>
    <x v="5"/>
    <s v="Perth Metro"/>
    <s v="Environmental Services"/>
    <x v="9"/>
    <n v="156.75"/>
    <s v="AECOM Graduate Engineer/Consultant level"/>
  </r>
  <r>
    <x v="5"/>
    <s v="Perth Metro"/>
    <s v="Environmental Services"/>
    <x v="5"/>
    <n v="256.02499999999998"/>
    <s v="For this discipline this denotes our &quot;Principal Technical Officer&quot;"/>
  </r>
  <r>
    <x v="5"/>
    <s v="Perth Metro"/>
    <s v="Environmental Services"/>
    <x v="6"/>
    <n v="203.77500000000001"/>
    <s v="AECOM SeniorTechnical Officer"/>
  </r>
  <r>
    <x v="5"/>
    <s v="Perth Metro"/>
    <s v="Environmental Services"/>
    <x v="7"/>
    <n v="161.97499999999999"/>
    <s v="AECOM Technical Officer"/>
  </r>
  <r>
    <x v="6"/>
    <s v="Perth Metro"/>
    <s v="Contaminated site assessment  and Occupational Hygiene"/>
    <x v="1"/>
    <n v="368.5"/>
    <s v="P7 - * Rates - expected that P1 to P3 will complete majority site work"/>
  </r>
  <r>
    <x v="6"/>
    <s v="Perth Metro"/>
    <s v="Contaminated site assessment  and Occupational Hygiene"/>
    <x v="2"/>
    <n v="280.5"/>
    <s v="P6 - * Rates - expected that P1 to P3 will complete majority site work"/>
  </r>
  <r>
    <x v="6"/>
    <s v="Perth Metro"/>
    <s v="Contaminated site assessment  and Occupational Hygiene"/>
    <x v="3"/>
    <n v="236.5"/>
    <s v="P5 - * Rates - expected that P1 to P3 will complete majority site work"/>
  </r>
  <r>
    <x v="6"/>
    <s v="Perth Metro"/>
    <s v="Contaminated site assessment  and Occupational Hygiene"/>
    <x v="3"/>
    <n v="203.5"/>
    <s v="P4 - * Rates - expected that P1 to P3 will complete majority site work"/>
  </r>
  <r>
    <x v="6"/>
    <s v="Perth Metro"/>
    <s v="Contaminated site assessment  and Occupational Hygiene"/>
    <x v="4"/>
    <n v="176"/>
    <s v="P3 - * Rates - expected that P1 to P3 will complete majority site work"/>
  </r>
  <r>
    <x v="6"/>
    <s v="Perth Metro"/>
    <s v="Contaminated site assessment  and Occupational Hygiene"/>
    <x v="4"/>
    <n v="159.5"/>
    <s v="P2 - * Rates - expected that P1 to P3 will complete majority site work"/>
  </r>
  <r>
    <x v="6"/>
    <s v="Perth Metro"/>
    <s v="Contaminated site assessment  and Occupational Hygiene"/>
    <x v="9"/>
    <n v="143"/>
    <s v="P1 - * Rates - expected that P1 to P3 will complete majority site work"/>
  </r>
  <r>
    <x v="6"/>
    <s v="Perth Metro"/>
    <s v="Environmental Surveys, Impact Studies, Wetland Studies, Flora and Fauna Studies and Arborist Studies "/>
    <x v="0"/>
    <n v="446"/>
    <m/>
  </r>
  <r>
    <x v="6"/>
    <s v="Perth Metro"/>
    <s v="Environmental Surveys, Impact Studies, Wetland Studies, Flora and Fauna Studies and Arborist Studies "/>
    <x v="1"/>
    <n v="391"/>
    <m/>
  </r>
  <r>
    <x v="6"/>
    <s v="Perth Metro"/>
    <s v="Environmental Surveys, Impact Studies, Wetland Studies, Flora and Fauna Studies and Arborist Studies "/>
    <x v="2"/>
    <n v="347"/>
    <m/>
  </r>
  <r>
    <x v="6"/>
    <s v="Perth Metro"/>
    <s v="Environmental Surveys, Impact Studies, Wetland Studies, Flora and Fauna Studies and Arborist Studies "/>
    <x v="3"/>
    <n v="292"/>
    <m/>
  </r>
  <r>
    <x v="6"/>
    <s v="Perth Metro"/>
    <s v="Environmental Surveys, Impact Studies, Wetland Studies, Flora and Fauna Studies and Arborist Studies "/>
    <x v="4"/>
    <n v="231"/>
    <m/>
  </r>
  <r>
    <x v="6"/>
    <s v="Perth Metro"/>
    <s v="Environmental Surveys, Impact Studies, Wetland Studies, Flora and Fauna Studies and Arborist Studies "/>
    <x v="6"/>
    <n v="193"/>
    <m/>
  </r>
  <r>
    <x v="6"/>
    <s v="Perth Metro"/>
    <s v="Environmental Surveys, Impact Studies, Wetland Studies, Flora and Fauna Studies and Arborist Studies "/>
    <x v="9"/>
    <n v="165"/>
    <m/>
  </r>
  <r>
    <x v="6"/>
    <s v="Perth Metro"/>
    <s v="Environmental Surveys, Impact Studies, Wetland Studies, Flora and Fauna Studies and Arborist Studies "/>
    <x v="7"/>
    <n v="193"/>
    <m/>
  </r>
  <r>
    <x v="7"/>
    <s v="Perth Metro"/>
    <s v="Environmental Services"/>
    <x v="8"/>
    <n v="495"/>
    <s v="Principal Director, Section Director"/>
  </r>
  <r>
    <x v="7"/>
    <s v="Perth Metro"/>
    <s v="Environmental Services"/>
    <x v="0"/>
    <n v="410"/>
    <s v="Director, Technical Director"/>
  </r>
  <r>
    <x v="7"/>
    <s v="Perth Metro"/>
    <s v="Environmental Services"/>
    <x v="11"/>
    <n v="310"/>
    <s v="Associate Director, Senior Project Manager, Executive, Principal Professional, Design Manager"/>
  </r>
  <r>
    <x v="7"/>
    <s v="Perth Metro"/>
    <s v="Environmental Services"/>
    <x v="2"/>
    <n v="270"/>
    <s v="Associate, Project Manager"/>
  </r>
  <r>
    <x v="7"/>
    <s v="Perth Metro"/>
    <s v="Environmental Services"/>
    <x v="3"/>
    <n v="230"/>
    <s v="Senior Engineer, Senior Professional"/>
  </r>
  <r>
    <x v="7"/>
    <s v="Perth Metro"/>
    <s v="Environmental Services"/>
    <x v="4"/>
    <n v="200"/>
    <s v="Engineer, Professional"/>
  </r>
  <r>
    <x v="7"/>
    <s v="Perth Metro"/>
    <s v="Environmental Services"/>
    <x v="9"/>
    <n v="150"/>
    <s v="Graduate Engineer, Graduate Professional"/>
  </r>
  <r>
    <x v="8"/>
    <s v="Perth Metro"/>
    <s v="Environmental Planning &amp; Management"/>
    <x v="0"/>
    <n v="330"/>
    <s v="Jason Hick"/>
  </r>
  <r>
    <x v="8"/>
    <s v="Perth Metro"/>
    <s v="Environmental Planning &amp; Management"/>
    <x v="1"/>
    <n v="330"/>
    <s v="Adrian Vlok"/>
  </r>
  <r>
    <x v="8"/>
    <s v="Victoria Metro"/>
    <s v="Environmental Planning &amp; Management"/>
    <x v="0"/>
    <n v="324.5"/>
    <s v="Darren Cordy"/>
  </r>
  <r>
    <x v="8"/>
    <s v="Margaret River, WA"/>
    <s v="Environmental Planning &amp; Management"/>
    <x v="1"/>
    <n v="308"/>
    <s v="Kirsten Knox"/>
  </r>
  <r>
    <x v="8"/>
    <s v="Perth Metro"/>
    <s v="Heritage Consultant"/>
    <x v="1"/>
    <n v="313.5"/>
    <s v="Damien Lafrentz"/>
  </r>
  <r>
    <x v="8"/>
    <s v="Perth Metro"/>
    <s v="Bushfire Consultant"/>
    <x v="1"/>
    <n v="313.5"/>
    <s v="Anthony Rowe"/>
  </r>
  <r>
    <x v="8"/>
    <s v="Perth Metro"/>
    <s v="Environmental Planning &amp; Management"/>
    <x v="3"/>
    <n v="258.5"/>
    <s v="Toni Burbidge"/>
  </r>
  <r>
    <x v="8"/>
    <s v="Perth Metro"/>
    <s v="Environmental Planning &amp; Management"/>
    <x v="3"/>
    <n v="275"/>
    <s v="Andreas Biddiscombe"/>
  </r>
  <r>
    <x v="8"/>
    <s v="Perth Metro"/>
    <s v="Environmental Planning &amp; Management"/>
    <x v="4"/>
    <n v="220"/>
    <s v="Vanessa Pez"/>
  </r>
  <r>
    <x v="8"/>
    <s v="Perth Metro"/>
    <s v="Environmental Planning &amp; Management"/>
    <x v="4"/>
    <n v="181.5"/>
    <s v="Emma Bentley"/>
  </r>
  <r>
    <x v="8"/>
    <s v="Perth Metro"/>
    <s v="Environmental Planning &amp; Management"/>
    <x v="4"/>
    <n v="176"/>
    <s v="Connor Porter-Wilkinson"/>
  </r>
  <r>
    <x v="8"/>
    <s v="Perth Metro"/>
    <s v="Environmental Planning &amp; Management"/>
    <x v="4"/>
    <n v="192.5"/>
    <s v="Pascal Scholz"/>
  </r>
  <r>
    <x v="8"/>
    <s v="Perth Metro"/>
    <s v="Environmental Planning &amp; Management"/>
    <x v="4"/>
    <n v="170.5"/>
    <s v="Heidi Becker"/>
  </r>
  <r>
    <x v="8"/>
    <s v="Perth Metro"/>
    <s v="Environmental Planning &amp; Management"/>
    <x v="4"/>
    <n v="115.5"/>
    <s v="Donald Asaye"/>
  </r>
  <r>
    <x v="8"/>
    <s v="Perth Metro"/>
    <s v="Environmental Planning &amp; Management"/>
    <x v="9"/>
    <n v="126.5"/>
    <s v="Claire Rogers"/>
  </r>
  <r>
    <x v="8"/>
    <s v="Perth Metro"/>
    <s v="Geographic Information Systems"/>
    <x v="3"/>
    <n v="198"/>
    <s v="Georgia Reuben"/>
  </r>
  <r>
    <x v="8"/>
    <s v="Perth Metro"/>
    <s v="Geographic Information Systems"/>
    <x v="9"/>
    <n v="115.5"/>
    <s v="Christian Hayes"/>
  </r>
  <r>
    <x v="8"/>
    <s v="Perth Metro"/>
    <s v="Geographic Information Systems"/>
    <x v="5"/>
    <n v="132"/>
    <s v="Wesley Cooper"/>
  </r>
  <r>
    <x v="8"/>
    <s v="Perth Metro"/>
    <s v="Ecology"/>
    <x v="1"/>
    <n v="319"/>
    <s v="Tom Atkinson"/>
  </r>
  <r>
    <x v="8"/>
    <s v="Perth Metro"/>
    <s v="Ecology"/>
    <x v="3"/>
    <n v="275"/>
    <s v="Rachel Weber"/>
  </r>
  <r>
    <x v="8"/>
    <s v="Perth Metro"/>
    <s v="Ecology"/>
    <x v="3"/>
    <n v="214.5"/>
    <s v="Sarah Paul"/>
  </r>
  <r>
    <x v="8"/>
    <s v="Perth Metro"/>
    <s v="Ecology"/>
    <x v="4"/>
    <n v="198"/>
    <s v="Sean Moylan"/>
  </r>
  <r>
    <x v="8"/>
    <s v="Perth Metro"/>
    <s v="Ecology"/>
    <x v="4"/>
    <n v="192.5"/>
    <s v="Karri Grant"/>
  </r>
  <r>
    <x v="8"/>
    <s v="Perth Metro"/>
    <s v="Ecology"/>
    <x v="4"/>
    <n v="192.5"/>
    <s v="Melanie Schubert"/>
  </r>
  <r>
    <x v="8"/>
    <s v="Perth Metro"/>
    <s v="Ecology"/>
    <x v="4"/>
    <n v="159.5"/>
    <s v="Aiden Umbrello"/>
  </r>
  <r>
    <x v="8"/>
    <s v="Perth Metro"/>
    <s v="Ecology"/>
    <x v="4"/>
    <n v="132"/>
    <s v="Stephanie Nieto Cordoba"/>
  </r>
  <r>
    <x v="8"/>
    <s v="Perth Metro"/>
    <s v="Ecology"/>
    <x v="4"/>
    <n v="159.5"/>
    <s v="Stephanie Cullen"/>
  </r>
  <r>
    <x v="8"/>
    <s v="Perth Metro"/>
    <s v="Contaminated Lands &amp; Acid Sulfate Soils"/>
    <x v="1"/>
    <n v="324.5"/>
    <s v="Simon Gregg"/>
  </r>
  <r>
    <x v="8"/>
    <s v="Victoria Metro"/>
    <s v="Contaminated Lands &amp; Acid Sulfate Soils"/>
    <x v="1"/>
    <n v="319"/>
    <s v="Peter Oxnam"/>
  </r>
  <r>
    <x v="8"/>
    <s v="Perth Metro"/>
    <s v="Contaminated Lands &amp; Acid Sulfate Soils"/>
    <x v="1"/>
    <n v="297"/>
    <s v="Bernard Weekes"/>
  </r>
  <r>
    <x v="8"/>
    <s v="Perth Metro"/>
    <s v="Contaminated Lands &amp; Acid Sulfate Soils"/>
    <x v="3"/>
    <n v="275"/>
    <s v="Claire Stewart"/>
  </r>
  <r>
    <x v="8"/>
    <s v="Perth Metro"/>
    <s v="Contaminated Lands &amp; Acid Sulfate Soils"/>
    <x v="4"/>
    <n v="181.5"/>
    <s v="Xiao Zhang"/>
  </r>
  <r>
    <x v="8"/>
    <s v="Perth Metro"/>
    <s v="Contaminated Lands &amp; Acid Sulfate Soils"/>
    <x v="4"/>
    <n v="148.5"/>
    <s v="Jeremy Wang"/>
  </r>
  <r>
    <x v="8"/>
    <s v="Victoria Metro"/>
    <s v="Contaminated Lands &amp; Acid Sulfate Soils"/>
    <x v="4"/>
    <n v="159.5"/>
    <s v="Georgia Bayley"/>
  </r>
  <r>
    <x v="8"/>
    <s v="Perth Metro"/>
    <s v="Contaminated Lands &amp; Acid Sulfate Soils"/>
    <x v="9"/>
    <n v="132"/>
    <s v="Mangesh Botke"/>
  </r>
  <r>
    <x v="8"/>
    <s v="Perth Metro"/>
    <s v="Hydrology and Hydrogeology"/>
    <x v="1"/>
    <n v="324.5"/>
    <s v="David Coremans"/>
  </r>
  <r>
    <x v="8"/>
    <s v="Perth Metro"/>
    <s v="Hydrology and Hydrogeology"/>
    <x v="3"/>
    <n v="198"/>
    <s v="Benjamin Brash"/>
  </r>
  <r>
    <x v="8"/>
    <s v="Perth Metro"/>
    <s v="Hydrology and Hydrogeology"/>
    <x v="3"/>
    <n v="198"/>
    <s v="Johanna Boonzaaier"/>
  </r>
  <r>
    <x v="8"/>
    <s v="Perth Metro"/>
    <s v="Hydrology and Hydrogeology"/>
    <x v="4"/>
    <n v="165"/>
    <s v="Fabio Hernandez"/>
  </r>
  <r>
    <x v="8"/>
    <s v="Perth Metro"/>
    <s v="Hydrology and Hydrogeology"/>
    <x v="4"/>
    <n v="165"/>
    <s v="Jarrod Diermajer"/>
  </r>
  <r>
    <x v="8"/>
    <s v="Perth Metro"/>
    <s v="Hydrology and Hydrogeology"/>
    <x v="4"/>
    <n v="165"/>
    <s v="Daniel Ladlow"/>
  </r>
  <r>
    <x v="8"/>
    <s v="Perth Metro"/>
    <s v="Hydrology and Hydrogeology"/>
    <x v="4"/>
    <n v="165"/>
    <s v="Mark Bretnall"/>
  </r>
  <r>
    <x v="8"/>
    <s v="Victoria Metro"/>
    <s v="Hydrology and Hydrogeology"/>
    <x v="4"/>
    <n v="159.5"/>
    <s v="Alejandro Tello"/>
  </r>
  <r>
    <x v="8"/>
    <s v="Perth Metro"/>
    <s v="Hydrology and Hydrogeology"/>
    <x v="4"/>
    <n v="132"/>
    <s v="Umer Habib"/>
  </r>
  <r>
    <x v="8"/>
    <s v="Victoria Metro"/>
    <s v="Contaminated Lands &amp; Acid Sulfate Soils"/>
    <x v="9"/>
    <n v="121"/>
    <s v="Tom Griffiths"/>
  </r>
  <r>
    <x v="8"/>
    <s v="Perth Metro"/>
    <s v="Environmental Consulting"/>
    <x v="1"/>
    <n v="352"/>
    <s v="Personnel/price inclusion for future additions to consultancy team"/>
  </r>
  <r>
    <x v="8"/>
    <s v="Perth Metro"/>
    <s v="Environmental Consulting"/>
    <x v="3"/>
    <n v="286"/>
    <s v="Personnel/price inclusion for future additions to consultancy team"/>
  </r>
  <r>
    <x v="8"/>
    <s v="Perth Metro"/>
    <s v="Environmental Consulting"/>
    <x v="4"/>
    <n v="198"/>
    <s v="Personnel/price inclusion for future additions to consultancy team"/>
  </r>
  <r>
    <x v="8"/>
    <s v="Perth Metro"/>
    <s v="Environmental Consulting"/>
    <x v="4"/>
    <n v="165"/>
    <s v="Personnel/price inclusion for future additions to consultancy team"/>
  </r>
  <r>
    <x v="8"/>
    <s v="Perth Metro"/>
    <s v="Environmental Consulting"/>
    <x v="4"/>
    <n v="132"/>
    <s v="Personnel/price inclusion for future additions to consultancy team"/>
  </r>
  <r>
    <x v="8"/>
    <s v="Perth Metro"/>
    <s v="Senior Spatial Analyst"/>
    <x v="3"/>
    <n v="269.5"/>
    <s v="Personnel/price inclusion for future additions to consultancy team"/>
  </r>
  <r>
    <x v="8"/>
    <s v="Perth Metro"/>
    <s v="GIS Analyst"/>
    <x v="4"/>
    <n v="192.5"/>
    <s v="Personnel/price inclusion for future additions to consultancy team"/>
  </r>
  <r>
    <x v="8"/>
    <s v="Perth Metro"/>
    <s v="GIS Technician"/>
    <x v="4"/>
    <n v="148.5"/>
    <s v="Personnel/price inclusion for future additions to consultancy team"/>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0"/>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8"/>
    <n v="42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0"/>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1"/>
    <n v="375"/>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1"/>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2"/>
    <n v="34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3"/>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4"/>
    <n v="29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5"/>
    <n v="23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6"/>
    <n v="25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7"/>
    <n v="200"/>
    <s v="Rates agreed with other clients vary by project and are commercial in confidence so will not be provided."/>
  </r>
  <r>
    <x v="9"/>
    <s v="Australia"/>
    <s v="For the provision of specialist services such as, but not limited to, environmental, and contaminated sites assessment, occupational hygienist services, environmental surveys and impact studies, wetland studies, flora and fauna studies and arborist studies.  "/>
    <x v="9"/>
    <n v="180"/>
    <s v="Rates agreed with other clients vary by project and are commercial in confidence so will not be provided."/>
  </r>
  <r>
    <x v="10"/>
    <s v="All Areas"/>
    <s v="Occupational Hygiene"/>
    <x v="1"/>
    <n v="240"/>
    <m/>
  </r>
  <r>
    <x v="10"/>
    <s v="All Areas"/>
    <s v="Environmental Contaminated Land"/>
    <x v="1"/>
    <n v="240"/>
    <m/>
  </r>
  <r>
    <x v="10"/>
    <s v="All Areas"/>
    <s v="Occupational Hygiene"/>
    <x v="3"/>
    <n v="190"/>
    <m/>
  </r>
  <r>
    <x v="10"/>
    <s v="All Areas"/>
    <s v="Environmental Contaminated Land"/>
    <x v="3"/>
    <n v="190"/>
    <m/>
  </r>
  <r>
    <x v="11"/>
    <s v="Perth Metro"/>
    <s v="Environmental"/>
    <x v="10"/>
    <n v="519.20000000000005"/>
    <m/>
  </r>
  <r>
    <x v="11"/>
    <s v="Perth Metro"/>
    <s v="Environmental"/>
    <x v="8"/>
    <n v="498.30000000000007"/>
    <m/>
  </r>
  <r>
    <x v="11"/>
    <s v="Perth Metro"/>
    <s v="Environmental"/>
    <x v="0"/>
    <n v="471.90000000000003"/>
    <m/>
  </r>
  <r>
    <x v="11"/>
    <s v="Perth Metro"/>
    <s v="Environmental"/>
    <x v="11"/>
    <n v="403.70000000000005"/>
    <m/>
  </r>
  <r>
    <x v="11"/>
    <s v="Perth Metro"/>
    <s v="Environmental"/>
    <x v="1"/>
    <n v="339.90000000000003"/>
    <m/>
  </r>
  <r>
    <x v="11"/>
    <s v="Perth Metro"/>
    <s v="Environmental"/>
    <x v="2"/>
    <n v="304.70000000000005"/>
    <m/>
  </r>
  <r>
    <x v="11"/>
    <s v="Perth Metro"/>
    <s v="Environmental"/>
    <x v="3"/>
    <n v="261.8"/>
    <m/>
  </r>
  <r>
    <x v="11"/>
    <s v="Perth Metro"/>
    <s v="Environmental"/>
    <x v="4"/>
    <n v="227.70000000000002"/>
    <m/>
  </r>
  <r>
    <x v="11"/>
    <s v="Perth Metro"/>
    <s v="Environmental"/>
    <x v="5"/>
    <n v="193.60000000000002"/>
    <m/>
  </r>
  <r>
    <x v="11"/>
    <s v="Perth Metro"/>
    <s v="Environmental"/>
    <x v="9"/>
    <n v="168.3"/>
    <m/>
  </r>
  <r>
    <x v="11"/>
    <s v="Perth Metro"/>
    <s v="Environmental"/>
    <x v="9"/>
    <n v="126.50000000000001"/>
    <m/>
  </r>
  <r>
    <x v="12"/>
    <s v="Perth"/>
    <s v="Environmental and Contaminated Site Assessment"/>
    <x v="8"/>
    <n v="380"/>
    <m/>
  </r>
  <r>
    <x v="12"/>
    <s v="Sydney"/>
    <s v="Environmental surveys and impact studies"/>
    <x v="11"/>
    <n v="330"/>
    <m/>
  </r>
  <r>
    <x v="12"/>
    <s v="Perth"/>
    <s v="Env and Contaminated Site Assessment"/>
    <x v="1"/>
    <n v="280"/>
    <m/>
  </r>
  <r>
    <x v="12"/>
    <s v="Sydney"/>
    <s v="Flora and Fauna Studies"/>
    <x v="3"/>
    <n v="225"/>
    <m/>
  </r>
  <r>
    <x v="12"/>
    <s v="Perth"/>
    <s v="Env and Contaminated Site Assessment, Environmental Surveys and Impact Studies"/>
    <x v="9"/>
    <n v="120"/>
    <m/>
  </r>
  <r>
    <x v="13"/>
    <s v="Dr Raj Kurup, All over Western Australia"/>
    <s v="Hydrology, soil and water management, wastewater treatment, condition assessment, drainage, sewage treatment, waste management, odour control, "/>
    <x v="10"/>
    <n v="260"/>
    <m/>
  </r>
  <r>
    <x v="13"/>
    <s v="Dr Biji Kurup, All over WA"/>
    <s v="Reviews, sustainability, carbon emission reduction, wastewater treatment, water treatment"/>
    <x v="8"/>
    <n v="233"/>
    <m/>
  </r>
  <r>
    <x v="13"/>
    <s v="Michelle North, All over WA"/>
    <s v="Approvals, document preparation,  reviews"/>
    <x v="5"/>
    <n v="233"/>
    <m/>
  </r>
  <r>
    <x v="13"/>
    <s v="All over perth"/>
    <s v="Soil investigations"/>
    <x v="5"/>
    <n v="220"/>
    <m/>
  </r>
  <r>
    <x v="13"/>
    <s v="Finlay Campbell, All over WA"/>
    <s v="Site investigation, project engineering, wastewater"/>
    <x v="9"/>
    <n v="120"/>
    <m/>
  </r>
  <r>
    <x v="14"/>
    <s v="Perth"/>
    <s v="Contaminated Sites"/>
    <x v="8"/>
    <n v="385"/>
    <m/>
  </r>
  <r>
    <x v="14"/>
    <s v="Perth"/>
    <s v="Contaminated Sites"/>
    <x v="11"/>
    <n v="330"/>
    <m/>
  </r>
  <r>
    <x v="14"/>
    <s v="Perth"/>
    <s v="Contaminated Sites"/>
    <x v="11"/>
    <n v="330"/>
    <m/>
  </r>
  <r>
    <x v="14"/>
    <s v="Perth"/>
    <s v="Contaminated Sites"/>
    <x v="1"/>
    <n v="275"/>
    <m/>
  </r>
  <r>
    <x v="14"/>
    <s v="Perth"/>
    <s v="Contaminated Sites"/>
    <x v="3"/>
    <n v="198"/>
    <m/>
  </r>
  <r>
    <x v="14"/>
    <s v="Perth"/>
    <s v="Contaminated Sites"/>
    <x v="3"/>
    <n v="198"/>
    <m/>
  </r>
  <r>
    <x v="14"/>
    <s v="Perth"/>
    <s v="Contaminated Sites"/>
    <x v="4"/>
    <n v="176"/>
    <m/>
  </r>
  <r>
    <x v="14"/>
    <s v="Perth"/>
    <s v="Contaminated Sites"/>
    <x v="9"/>
    <n v="132"/>
    <m/>
  </r>
  <r>
    <x v="14"/>
    <s v="Perth"/>
    <s v="Contaminated Sites"/>
    <x v="1"/>
    <n v="275"/>
    <m/>
  </r>
  <r>
    <x v="14"/>
    <s v="Perth"/>
    <s v="Contaminated Sites"/>
    <x v="4"/>
    <n v="154"/>
    <m/>
  </r>
  <r>
    <x v="14"/>
    <s v="Perth"/>
    <s v="Contaminated Sites"/>
    <x v="4"/>
    <n v="154"/>
    <m/>
  </r>
  <r>
    <x v="14"/>
    <s v="Perth"/>
    <s v="Contaminated Sites"/>
    <x v="4"/>
    <n v="176"/>
    <m/>
  </r>
  <r>
    <x v="14"/>
    <s v="Perth"/>
    <s v="Contaminated Sites"/>
    <x v="3"/>
    <n v="198"/>
    <m/>
  </r>
  <r>
    <x v="14"/>
    <s v="Perth"/>
    <s v="Contaminated Sites"/>
    <x v="3"/>
    <n v="198"/>
    <m/>
  </r>
  <r>
    <x v="15"/>
    <s v="Perth, WA"/>
    <s v="Enviromental Services"/>
    <x v="8"/>
    <n v="396"/>
    <s v="Director"/>
  </r>
  <r>
    <x v="15"/>
    <s v="Perth, WA"/>
    <s v="Enviromental Services"/>
    <x v="0"/>
    <n v="374"/>
    <s v="Business Leader / Group Leader (Non-Director)"/>
  </r>
  <r>
    <x v="15"/>
    <s v="Perth, WA"/>
    <s v="Enviromental Services"/>
    <x v="11"/>
    <n v="341"/>
    <s v="Associate Director"/>
  </r>
  <r>
    <x v="15"/>
    <s v="Perth, WA"/>
    <s v="Enviromental Services"/>
    <x v="1"/>
    <n v="319"/>
    <s v="Principal"/>
  </r>
  <r>
    <x v="15"/>
    <s v="Perth, WA"/>
    <s v="Enviromental Services"/>
    <x v="2"/>
    <n v="286"/>
    <s v="Associate"/>
  </r>
  <r>
    <x v="15"/>
    <s v="Perth, WA"/>
    <s v="Enviromental Services"/>
    <x v="5"/>
    <n v="264"/>
    <s v="Project Technical lead / Team Lead (Non-Associate or above)"/>
  </r>
  <r>
    <x v="15"/>
    <s v="Perth, WA"/>
    <s v="Enviromental Services"/>
    <x v="3"/>
    <n v="242"/>
    <s v="Senior Engineer / Senior Scientist / Senior Designer / BIM Lead"/>
  </r>
  <r>
    <x v="15"/>
    <s v="Perth, WA"/>
    <s v="Enviromental Services"/>
    <x v="6"/>
    <n v="209"/>
    <s v="Designer / Engineer"/>
  </r>
  <r>
    <x v="15"/>
    <s v="Perth, WA"/>
    <s v="Enviromental Services"/>
    <x v="4"/>
    <n v="187"/>
    <s v="Scientist"/>
  </r>
  <r>
    <x v="15"/>
    <s v="Perth, WA"/>
    <s v="Enviromental Services"/>
    <x v="7"/>
    <n v="165"/>
    <s v="Drafter / BIM Modeller"/>
  </r>
  <r>
    <x v="15"/>
    <s v="Perth, WA"/>
    <s v="Enviromental Services"/>
    <x v="9"/>
    <n v="132"/>
    <s v="Graduate"/>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
  <r>
    <x v="0"/>
    <s v="Perth Office"/>
    <s v="Category 13: Security Services_x000a_All services under this discipline"/>
    <x v="0"/>
    <n v="374"/>
    <s v="Director - SCG Category 1_x000a_(Craig Wright / Sharne Hesse)"/>
  </r>
  <r>
    <x v="0"/>
    <s v="Perth Office"/>
    <s v="Category 13: Security Services_x000a_All services under this discipline"/>
    <x v="1"/>
    <n v="363.00000000000006"/>
    <s v="Principal Security Consultant - SCG Category 2_x000a_(Des Doherty)"/>
  </r>
  <r>
    <x v="0"/>
    <s v="Perth Office"/>
    <s v="Category 13: Security Services_x000a_All services under this discipline"/>
    <x v="2"/>
    <n v="335.5"/>
    <s v="Senior Security Consultant Level 1 - SCG Category 3"/>
  </r>
  <r>
    <x v="0"/>
    <s v="Perth Office"/>
    <s v="Category 13: Security Services_x000a_All services under this discipline"/>
    <x v="2"/>
    <n v="324.5"/>
    <s v="Senior Security Consultant Level 2 - SCG Category 4_x000a_(Stphen Philpott / Simon Hensworth)"/>
  </r>
  <r>
    <x v="0"/>
    <s v="Perth Office"/>
    <s v="Category 13: Security Services_x000a_All services under this discipline"/>
    <x v="2"/>
    <n v="313.5"/>
    <s v="Senior Security Consultant Level 3 - SCG Category 5_x000a_"/>
  </r>
  <r>
    <x v="0"/>
    <s v="Perth Office"/>
    <s v="Category 13: Security Services_x000a_All services under this discipline"/>
    <x v="2"/>
    <n v="302.5"/>
    <s v="Senior Security Consultant Level 4 - SCG Category 6_x000a_(Mathew Taylor)"/>
  </r>
  <r>
    <x v="0"/>
    <s v="Perth Office"/>
    <s v="Category 13: Security Services_x000a_All services under this discipline"/>
    <x v="3"/>
    <n v="291.5"/>
    <s v="Security Consultant Level 1 - SCG Category 7_x000a_(Jeremy Fong / Lynset Swindlehurst / Justin Meyza)"/>
  </r>
  <r>
    <x v="0"/>
    <s v="Perth Office"/>
    <s v="Category 13: Security Services_x000a_All services under this discipline"/>
    <x v="3"/>
    <n v="269.5"/>
    <s v="Security Consultant Level 2 - SCG Category 8"/>
  </r>
  <r>
    <x v="0"/>
    <s v="Perth Office"/>
    <s v="Category 13: Security Services_x000a_All services under this discipline"/>
    <x v="3"/>
    <n v="258.5"/>
    <s v="Security Consultant Level 3 - SCG Category 9"/>
  </r>
  <r>
    <x v="0"/>
    <s v="Perth Office"/>
    <s v="Category 13: Security Services_x000a_All services under this discipline"/>
    <x v="4"/>
    <n v="231.00000000000003"/>
    <s v="Graduate - SCG Category 10"/>
  </r>
  <r>
    <x v="0"/>
    <s v="Perth Office"/>
    <s v="Category 13: Security Services_x000a_BiIM Modelling and AutoCAD Drafting"/>
    <x v="5"/>
    <n v="220.00000000000003"/>
    <s v="BIM Modeller_x000a_(Francesco Di Giglio)"/>
  </r>
  <r>
    <x v="0"/>
    <s v="Perth Office"/>
    <s v="Category 13: Security Services_x000a_All services under this discipline"/>
    <x v="5"/>
    <n v="181.50000000000003"/>
    <s v="AutoCAD Draftsperson"/>
  </r>
  <r>
    <x v="1"/>
    <s v="Perth, WA"/>
    <s v="Security Service, Electronic Security and Risk Assesment"/>
    <x v="0"/>
    <n v="396"/>
    <s v="Director"/>
  </r>
  <r>
    <x v="1"/>
    <s v="Perth, WA"/>
    <s v="Security Service, Electronic Security and Risk Assesment"/>
    <x v="6"/>
    <n v="374"/>
    <s v="Business Leader / Group Leader (Non-Director)"/>
  </r>
  <r>
    <x v="1"/>
    <s v="Perth, WA"/>
    <s v="Security Service, Electronic Security and Risk Assesment"/>
    <x v="7"/>
    <n v="341"/>
    <s v="Associate Director"/>
  </r>
  <r>
    <x v="1"/>
    <s v="Perth, WA"/>
    <s v="Security Service, Electronic Security and Risk Assesment"/>
    <x v="1"/>
    <n v="319"/>
    <s v="Principal"/>
  </r>
  <r>
    <x v="1"/>
    <s v="Perth, WA"/>
    <s v="Security Service, Electronic Security and Risk Assesment"/>
    <x v="8"/>
    <n v="286"/>
    <s v="Associate"/>
  </r>
  <r>
    <x v="1"/>
    <s v="Perth, WA"/>
    <s v="Security Service, Electronic Security and Risk Assesment"/>
    <x v="3"/>
    <n v="264"/>
    <s v="Project Technical lead (Non-Associate or above)"/>
  </r>
  <r>
    <x v="1"/>
    <s v="Perth, WA"/>
    <s v="Security Service, Electronic Security and Risk Assesment"/>
    <x v="2"/>
    <n v="242"/>
    <s v="Senior Engineer / Senior Designer / BIM Lead"/>
  </r>
  <r>
    <x v="1"/>
    <s v="Perth, WA"/>
    <s v="Security Service, Electronic Security and Risk Assesment"/>
    <x v="9"/>
    <n v="209"/>
    <s v="Designer / Engineer"/>
  </r>
  <r>
    <x v="1"/>
    <s v="Perth, WA"/>
    <s v="Security Service, Electronic Security and Risk Assesment"/>
    <x v="5"/>
    <n v="165"/>
    <s v="Drafter / BIM Modeller"/>
  </r>
  <r>
    <x v="1"/>
    <s v="Perth, WA"/>
    <s v="Security Service, Electronic Security and Risk Assesment"/>
    <x v="4"/>
    <n v="132"/>
    <s v="Graduate"/>
  </r>
  <r>
    <x v="2"/>
    <s v="All"/>
    <s v="Security Services"/>
    <x v="0"/>
    <n v="385"/>
    <s v="Director"/>
  </r>
  <r>
    <x v="2"/>
    <s v="All"/>
    <s v="Security Services"/>
    <x v="1"/>
    <n v="363"/>
    <s v="Principal (L9)"/>
  </r>
  <r>
    <x v="2"/>
    <s v="All"/>
    <s v="Security Services"/>
    <x v="8"/>
    <n v="341"/>
    <s v="Associate (L8)"/>
  </r>
  <r>
    <x v="2"/>
    <s v="All"/>
    <s v="Security Services"/>
    <x v="3"/>
    <n v="308"/>
    <s v="Lead Engineer / Consultant / Manager (L7)"/>
  </r>
  <r>
    <x v="2"/>
    <s v="All"/>
    <s v="Security Services"/>
    <x v="2"/>
    <n v="264"/>
    <s v="Senior Engineer / Consultant / Manager / Draftsperson (L6)"/>
  </r>
  <r>
    <x v="2"/>
    <s v="All"/>
    <s v="Security Services"/>
    <x v="9"/>
    <n v="231"/>
    <s v="Engineer (L5)"/>
  </r>
  <r>
    <x v="2"/>
    <s v="All"/>
    <s v="Security Services"/>
    <x v="9"/>
    <n v="198"/>
    <s v="Engineer (L4) / Draftsperson"/>
  </r>
  <r>
    <x v="2"/>
    <s v="All"/>
    <s v="Security Services"/>
    <x v="4"/>
    <n v="187"/>
    <s v="Graduate (L3)"/>
  </r>
  <r>
    <x v="3"/>
    <s v="Brisbane, Queensland"/>
    <s v="Security Consultant"/>
    <x v="10"/>
    <n v="471.90000000000003"/>
    <m/>
  </r>
  <r>
    <x v="3"/>
    <s v="Perth Metro"/>
    <s v="Security Consultant"/>
    <x v="0"/>
    <n v="403.70000000000005"/>
    <m/>
  </r>
  <r>
    <x v="3"/>
    <s v="Perth Metro"/>
    <s v="Security Consultant"/>
    <x v="8"/>
    <n v="304.70000000000005"/>
    <m/>
  </r>
  <r>
    <x v="3"/>
    <s v="Adelaide, South Australia"/>
    <s v="Security Consultant"/>
    <x v="2"/>
    <n v="261.8"/>
    <m/>
  </r>
  <r>
    <x v="4"/>
    <s v="Perth"/>
    <s v="Business case development"/>
    <x v="0"/>
    <n v="231"/>
    <m/>
  </r>
  <r>
    <x v="4"/>
    <s v="Perth"/>
    <s v="Feasibility studies"/>
    <x v="0"/>
    <n v="231"/>
    <m/>
  </r>
  <r>
    <x v="4"/>
    <s v="Perth"/>
    <s v="Design development "/>
    <x v="0"/>
    <n v="231"/>
    <m/>
  </r>
  <r>
    <x v="4"/>
    <s v="Perth"/>
    <s v="Value engineering"/>
    <x v="0"/>
    <n v="231"/>
    <m/>
  </r>
  <r>
    <x v="4"/>
    <s v="Perth"/>
    <s v="Site Vists / Inspections"/>
    <x v="0"/>
    <n v="231"/>
    <m/>
  </r>
  <r>
    <x v="4"/>
    <s v="Perth"/>
    <s v="Ad-hoc advice"/>
    <x v="0"/>
    <n v="231"/>
    <m/>
  </r>
  <r>
    <x v="4"/>
    <s v="Perth"/>
    <s v="Ad-hoc report development"/>
    <x v="0"/>
    <n v="231"/>
    <m/>
  </r>
  <r>
    <x v="4"/>
    <s v="Perth"/>
    <s v="Advisory reports"/>
    <x v="0"/>
    <n v="231"/>
    <m/>
  </r>
  <r>
    <x v="4"/>
    <s v="Perth"/>
    <s v="Contract administration"/>
    <x v="0"/>
    <n v="231"/>
    <m/>
  </r>
  <r>
    <x v="4"/>
    <s v="Perth"/>
    <s v="Business case development"/>
    <x v="3"/>
    <n v="210"/>
    <m/>
  </r>
  <r>
    <x v="4"/>
    <s v="Perth"/>
    <s v="Feasibility studies"/>
    <x v="3"/>
    <n v="210"/>
    <m/>
  </r>
  <r>
    <x v="4"/>
    <s v="Perth"/>
    <s v="Design development "/>
    <x v="3"/>
    <n v="210"/>
    <m/>
  </r>
  <r>
    <x v="4"/>
    <s v="Perth"/>
    <s v="Value engineering"/>
    <x v="3"/>
    <n v="210"/>
    <m/>
  </r>
  <r>
    <x v="4"/>
    <s v="Perth"/>
    <s v="Site Vists / Inspections"/>
    <x v="3"/>
    <n v="210"/>
    <m/>
  </r>
  <r>
    <x v="4"/>
    <s v="Perth"/>
    <s v="Ad-hoc advice"/>
    <x v="3"/>
    <n v="210"/>
    <m/>
  </r>
  <r>
    <x v="4"/>
    <s v="Perth"/>
    <s v="Ad-hoc report development"/>
    <x v="3"/>
    <n v="210"/>
    <m/>
  </r>
  <r>
    <x v="4"/>
    <s v="Perth"/>
    <s v="Advisory reports"/>
    <x v="3"/>
    <n v="210"/>
    <m/>
  </r>
  <r>
    <x v="4"/>
    <s v="Perth"/>
    <s v="Contract administration"/>
    <x v="3"/>
    <n v="210"/>
    <m/>
  </r>
  <r>
    <x v="4"/>
    <s v="Geraldton"/>
    <s v="Feasibility studies"/>
    <x v="0"/>
    <n v="231"/>
    <m/>
  </r>
  <r>
    <x v="4"/>
    <s v="Geraldton"/>
    <s v="Design development "/>
    <x v="0"/>
    <n v="231"/>
    <m/>
  </r>
  <r>
    <x v="4"/>
    <s v="Geraldton"/>
    <s v="Value engineering"/>
    <x v="0"/>
    <n v="231"/>
    <m/>
  </r>
  <r>
    <x v="4"/>
    <s v="Geraldton"/>
    <s v="Ad-hoc advice"/>
    <x v="0"/>
    <n v="231"/>
    <m/>
  </r>
  <r>
    <x v="4"/>
    <s v="Geraldton"/>
    <s v="Ad-hoc report development"/>
    <x v="0"/>
    <n v="231"/>
    <m/>
  </r>
  <r>
    <x v="4"/>
    <s v="Geraldton"/>
    <s v="Advisory reports"/>
    <x v="0"/>
    <n v="231"/>
    <m/>
  </r>
  <r>
    <x v="4"/>
    <s v="Geraldton"/>
    <s v="Contract administration"/>
    <x v="0"/>
    <n v="231"/>
    <m/>
  </r>
  <r>
    <x v="4"/>
    <s v="Geraldton"/>
    <s v="Business case development"/>
    <x v="7"/>
    <n v="220"/>
    <m/>
  </r>
  <r>
    <x v="4"/>
    <s v="Geraldton"/>
    <s v="Feasibility studies"/>
    <x v="7"/>
    <n v="220"/>
    <m/>
  </r>
  <r>
    <x v="4"/>
    <s v="Geraldton"/>
    <s v="Design development "/>
    <x v="7"/>
    <n v="220"/>
    <m/>
  </r>
  <r>
    <x v="4"/>
    <s v="Geraldton"/>
    <s v="Value engineering"/>
    <x v="7"/>
    <n v="220"/>
    <m/>
  </r>
  <r>
    <x v="4"/>
    <s v="Geraldton"/>
    <s v="Ad-hoc advice"/>
    <x v="7"/>
    <n v="220"/>
    <m/>
  </r>
  <r>
    <x v="4"/>
    <s v="Geraldton"/>
    <s v="Ad-hoc report development"/>
    <x v="7"/>
    <n v="220"/>
    <m/>
  </r>
  <r>
    <x v="4"/>
    <s v="Geraldton"/>
    <s v="Advisory reports"/>
    <x v="7"/>
    <n v="220"/>
    <m/>
  </r>
  <r>
    <x v="4"/>
    <s v="Geraldton"/>
    <s v="Contract administration"/>
    <x v="7"/>
    <n v="220"/>
    <m/>
  </r>
  <r>
    <x v="4"/>
    <s v="Geraldton"/>
    <s v="Business case development"/>
    <x v="2"/>
    <n v="203.5"/>
    <m/>
  </r>
  <r>
    <x v="4"/>
    <s v="Geraldton"/>
    <s v="Feasibility studies"/>
    <x v="2"/>
    <n v="203.5"/>
    <m/>
  </r>
  <r>
    <x v="4"/>
    <s v="Geraldton"/>
    <s v="Design development "/>
    <x v="2"/>
    <n v="203.5"/>
    <m/>
  </r>
  <r>
    <x v="4"/>
    <s v="Geraldton"/>
    <s v="Value engineering"/>
    <x v="2"/>
    <n v="203.5"/>
    <m/>
  </r>
  <r>
    <x v="4"/>
    <s v="Geraldton"/>
    <s v="Ad-hoc advice"/>
    <x v="2"/>
    <n v="203.5"/>
    <m/>
  </r>
  <r>
    <x v="4"/>
    <s v="Geraldton"/>
    <s v="Ad-hoc report development"/>
    <x v="2"/>
    <n v="203.5"/>
    <m/>
  </r>
  <r>
    <x v="4"/>
    <s v="Geraldton"/>
    <s v="Advisory reports"/>
    <x v="2"/>
    <n v="203.5"/>
    <m/>
  </r>
  <r>
    <x v="4"/>
    <s v="Geraldton"/>
    <s v="Contract administration"/>
    <x v="2"/>
    <n v="203.5"/>
    <m/>
  </r>
  <r>
    <x v="4"/>
    <s v="Geraldton"/>
    <s v="Business case development"/>
    <x v="3"/>
    <n v="198"/>
    <m/>
  </r>
  <r>
    <x v="4"/>
    <s v="Geraldton"/>
    <s v="Feasibility studies"/>
    <x v="3"/>
    <n v="198"/>
    <m/>
  </r>
  <r>
    <x v="4"/>
    <s v="Geraldton"/>
    <s v="Design development "/>
    <x v="3"/>
    <n v="198"/>
    <m/>
  </r>
  <r>
    <x v="4"/>
    <s v="Geraldton"/>
    <s v="Value engineering"/>
    <x v="3"/>
    <n v="198"/>
    <m/>
  </r>
  <r>
    <x v="4"/>
    <s v="Geraldton"/>
    <s v="Ad-hoc advice"/>
    <x v="3"/>
    <n v="198"/>
    <m/>
  </r>
  <r>
    <x v="4"/>
    <s v="Geraldton"/>
    <s v="Ad-hoc report development"/>
    <x v="3"/>
    <n v="198"/>
    <m/>
  </r>
  <r>
    <x v="4"/>
    <s v="Geraldton"/>
    <s v="Advisory reports"/>
    <x v="3"/>
    <n v="198"/>
    <m/>
  </r>
  <r>
    <x v="4"/>
    <s v="Geraldton"/>
    <s v="Contract administration"/>
    <x v="3"/>
    <n v="198"/>
    <m/>
  </r>
  <r>
    <x v="4"/>
    <s v="Geraldton"/>
    <s v="Business case development"/>
    <x v="4"/>
    <n v="148.5"/>
    <m/>
  </r>
  <r>
    <x v="4"/>
    <s v="Geraldton"/>
    <s v="Feasibility studies"/>
    <x v="4"/>
    <n v="148.5"/>
    <m/>
  </r>
  <r>
    <x v="4"/>
    <s v="Geraldton"/>
    <s v="Design development "/>
    <x v="4"/>
    <n v="148.5"/>
    <m/>
  </r>
  <r>
    <x v="4"/>
    <s v="Geraldton"/>
    <s v="Value engineering"/>
    <x v="4"/>
    <n v="148.5"/>
    <m/>
  </r>
  <r>
    <x v="4"/>
    <s v="Geraldton"/>
    <s v="Drafting services"/>
    <x v="4"/>
    <n v="148.5"/>
    <m/>
  </r>
  <r>
    <x v="4"/>
    <s v="Geraldton"/>
    <s v="Ad-hoc advice"/>
    <x v="4"/>
    <n v="148.5"/>
    <m/>
  </r>
  <r>
    <x v="4"/>
    <s v="Geraldton"/>
    <s v="Ad-hoc report development"/>
    <x v="4"/>
    <n v="148.5"/>
    <m/>
  </r>
  <r>
    <x v="4"/>
    <s v="Geraldton"/>
    <s v="Advisory reports"/>
    <x v="4"/>
    <n v="148.5"/>
    <m/>
  </r>
  <r>
    <x v="4"/>
    <s v="Geraldton"/>
    <s v="Contract administration"/>
    <x v="4"/>
    <n v="148.5"/>
    <m/>
  </r>
  <r>
    <x v="5"/>
    <s v="Australia"/>
    <s v="For the provision of services in relation to planning, design and delivery of security solutions for facilities such as, but not limited to, custodial facilities such as prisons and courts and general non-residential facilities such as schools. "/>
    <x v="1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0"/>
    <n v="42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6"/>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7"/>
    <n v="375"/>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8"/>
    <n v="34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2"/>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11"/>
    <n v="29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3"/>
    <n v="23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9"/>
    <n v="25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5"/>
    <n v="200"/>
    <s v="Rates agreed with other clients vary by project and are commercial in confidence so will not be provided."/>
  </r>
  <r>
    <x v="5"/>
    <s v="Australia"/>
    <s v="For the provision of services in relation to planning, design and delivery of security solutions for facilities such as, but not limited to, custodial facilities such as prisons and courts and general non-residential facilities such as schools. "/>
    <x v="4"/>
    <n v="180"/>
    <s v="Rates agreed with other clients vary by project and are commercial in confidence so will not be provided."/>
  </r>
  <r>
    <x v="6"/>
    <s v="Perth Metro"/>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29"/>
    <m/>
  </r>
  <r>
    <x v="6"/>
    <s v="Regional WA"/>
    <s v="•_x0009_Building Security Construction Reviews/Advice_x000a_•_x0009_Building Security Reviews_x000a_•_x0009_Building Security Risk Assessments (WCORP S081 or SRMBOK)_x000a_•_x0009_Emergency Preparedness Reviews_x000a_•_x0009_Vulnerability Assessments (security and/or emergency)_x000a_•_x0009_Capability Assessments (Security/Emergency Response)_x000a_•_x0009_Security System Design, Project Management &amp; Commissioning (perimeter, physical, access, essential life safety systems, electronic)_x000a_•_x0009_Security System Technical Documentation (Emergency Procedures, Safe work procedures, JSEAs)_x000a_•_x0009_Bushfire Risk Assessments_x000a_•_x0009_BAL Assessments_x000a_•_x0009_Bushfire Management Planning_x000a_•_x0009_Hazard Reduction Planning_x000a_•_x0009_Bushfire Prone Area Work Safety Planning_x000a_•_x0009_Bush Fire Training"/>
    <x v="1"/>
    <n v="279"/>
    <m/>
  </r>
  <r>
    <x v="7"/>
    <s v="National"/>
    <s v="Security Services"/>
    <x v="0"/>
    <n v="352"/>
    <s v="KBR does not have standard corporate hourly rates. Sell rates are determined on a contract by contract basis. The &quot;Corporate Hourly Rate&quot; provided has been determined by benchmarking similar projects."/>
  </r>
  <r>
    <x v="7"/>
    <s v="National"/>
    <s v="Security Services"/>
    <x v="6"/>
    <n v="308"/>
    <s v="KBR does not have standard corporate hourly rates. Sell rates are determined on a contract by contract basis. The &quot;Corporate Hourly Rate&quot; provided has been determined by benchmarking similar projects."/>
  </r>
  <r>
    <x v="7"/>
    <s v="Perth Metro"/>
    <s v="Security Services"/>
    <x v="4"/>
    <n v="154"/>
    <s v="KBR does not have standard corporate hourly rates. Sell rates are determined on a contract by contract basis. The &quot;Corporate Hourly Rate&quot; provided has been determined by benchmarking similar projects."/>
  </r>
  <r>
    <x v="8"/>
    <s v="Sydney, NSW"/>
    <s v="Security Services"/>
    <x v="1"/>
    <n v="385"/>
    <s v="Ben Hattersley "/>
  </r>
  <r>
    <x v="8"/>
    <s v="Sydney, NSW"/>
    <s v="Security Services"/>
    <x v="2"/>
    <n v="297"/>
    <s v="Daniel Rasins "/>
  </r>
  <r>
    <x v="8"/>
    <s v="Brisbane, QLD"/>
    <s v="Security Services"/>
    <x v="8"/>
    <n v="264"/>
    <s v="Edwin Masih "/>
  </r>
  <r>
    <x v="8"/>
    <s v="Sydney, NSW"/>
    <s v="Security Services"/>
    <x v="2"/>
    <n v="242"/>
    <s v="Siva Swaminathan "/>
  </r>
  <r>
    <x v="8"/>
    <s v="Sydney, NSW"/>
    <s v="Security Services"/>
    <x v="3"/>
    <n v="198"/>
    <s v="Marcus Eymael"/>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x v="0"/>
    <s v="Melbourne"/>
    <s v="Time Planning"/>
    <x v="0"/>
    <n v="380"/>
    <m/>
  </r>
  <r>
    <x v="0"/>
    <s v="Melbourne"/>
    <s v="Time Planning"/>
    <x v="1"/>
    <n v="330"/>
    <m/>
  </r>
  <r>
    <x v="0"/>
    <s v="Brisbane"/>
    <s v="Time Planning"/>
    <x v="2"/>
    <n v="280"/>
    <m/>
  </r>
  <r>
    <x v="0"/>
    <s v="Brisbane"/>
    <s v="Time Planning"/>
    <x v="3"/>
    <n v="225"/>
    <m/>
  </r>
  <r>
    <x v="0"/>
    <s v="Melbourne"/>
    <s v="Time Planning"/>
    <x v="3"/>
    <n v="170"/>
    <m/>
  </r>
  <r>
    <x v="1"/>
    <s v="Perth"/>
    <s v="Client Interface/ EOT claims"/>
    <x v="4"/>
    <n v="240"/>
    <m/>
  </r>
  <r>
    <x v="1"/>
    <s v="Perth"/>
    <s v="Planning, Scheduling, EOT claims"/>
    <x v="0"/>
    <n v="230"/>
    <m/>
  </r>
  <r>
    <x v="1"/>
    <s v="Perth"/>
    <s v="Planning, Scheduling, EOT claims"/>
    <x v="1"/>
    <n v="220"/>
    <m/>
  </r>
  <r>
    <x v="1"/>
    <s v="Perth"/>
    <s v="Project Management "/>
    <x v="5"/>
    <n v="200"/>
    <m/>
  </r>
  <r>
    <x v="1"/>
    <s v="Perth"/>
    <s v="Planning, Scheduling"/>
    <x v="6"/>
    <n v="180"/>
    <m/>
  </r>
  <r>
    <x v="2"/>
    <s v="Perth"/>
    <s v="Advisory"/>
    <x v="0"/>
    <n v="365"/>
    <s v="Advisor"/>
  </r>
  <r>
    <x v="2"/>
    <s v="Perth"/>
    <s v="Review and Management"/>
    <x v="5"/>
    <n v="262"/>
    <s v="Planning Manager"/>
  </r>
  <r>
    <x v="2"/>
    <s v="Perth"/>
    <s v="Review and Management"/>
    <x v="5"/>
    <n v="262"/>
    <s v="Claims Manager"/>
  </r>
  <r>
    <x v="2"/>
    <s v="Canberra"/>
    <s v="Senior Planner L2 - Delivery"/>
    <x v="7"/>
    <n v="248"/>
    <s v="Senior Planner L2"/>
  </r>
  <r>
    <x v="2"/>
    <s v="Perth"/>
    <s v="Senior Planner L2 - Delivery"/>
    <x v="7"/>
    <n v="248"/>
    <s v="Senior Planner L2"/>
  </r>
  <r>
    <x v="2"/>
    <s v="Perth"/>
    <s v="Senior Planner L1 - Delivery"/>
    <x v="3"/>
    <n v="226"/>
    <s v="Senior Planner L1"/>
  </r>
  <r>
    <x v="2"/>
    <s v="Perth"/>
    <s v="Planner - Delivery"/>
    <x v="8"/>
    <n v="185"/>
    <s v="Planner"/>
  </r>
  <r>
    <x v="2"/>
    <s v="Perth"/>
    <s v="Project Support"/>
    <x v="9"/>
    <n v="150"/>
    <s v="Planning Support"/>
  </r>
  <r>
    <x v="2"/>
    <s v="Perth"/>
    <s v="Project Administration"/>
    <x v="6"/>
    <n v="147"/>
    <s v="Project Administrators"/>
  </r>
  <r>
    <x v="2"/>
    <s v="Perth"/>
    <s v="Junior Planner "/>
    <x v="10"/>
    <n v="139"/>
    <s v="Junior Planner "/>
  </r>
  <r>
    <x v="2"/>
    <s v="Perth"/>
    <s v="Graduate Planner"/>
    <x v="11"/>
    <n v="118"/>
    <s v="Graduate Planner"/>
  </r>
  <r>
    <x v="3"/>
    <s v="Perth"/>
    <s v="Time Planning"/>
    <x v="0"/>
    <n v="440"/>
    <m/>
  </r>
  <r>
    <x v="3"/>
    <s v="Perth"/>
    <s v="Time Planning"/>
    <x v="2"/>
    <n v="330"/>
    <m/>
  </r>
  <r>
    <x v="3"/>
    <s v="Perth"/>
    <s v="Time Planning"/>
    <x v="5"/>
    <n v="242"/>
    <m/>
  </r>
  <r>
    <x v="3"/>
    <s v="Perth"/>
    <s v="Time Planning"/>
    <x v="7"/>
    <n v="198"/>
    <m/>
  </r>
  <r>
    <x v="3"/>
    <s v="Perth"/>
    <s v="Time Planning"/>
    <x v="3"/>
    <n v="165"/>
    <m/>
  </r>
  <r>
    <x v="3"/>
    <s v="Perth"/>
    <s v="Time Planning"/>
    <x v="11"/>
    <n v="121"/>
    <m/>
  </r>
  <r>
    <x v="4"/>
    <s v="Metro Perth"/>
    <s v="Expert Claim &amp; Dispute"/>
    <x v="0"/>
    <n v="446.6"/>
    <m/>
  </r>
  <r>
    <x v="4"/>
    <s v="Metro Perth"/>
    <s v="Time Planning Lead"/>
    <x v="2"/>
    <n v="336.6"/>
    <m/>
  </r>
  <r>
    <x v="4"/>
    <s v="Metro Perth"/>
    <s v="Time Planning Lead"/>
    <x v="1"/>
    <n v="324.5"/>
    <m/>
  </r>
  <r>
    <x v="4"/>
    <s v="Metro Perth"/>
    <s v="Time Planning Lead"/>
    <x v="7"/>
    <n v="313.5"/>
    <m/>
  </r>
  <r>
    <x v="4"/>
    <s v="Metro Perth"/>
    <s v="Senior Time Planner"/>
    <x v="3"/>
    <n v="282.70000000000005"/>
    <m/>
  </r>
  <r>
    <x v="4"/>
    <s v="Metro Perth"/>
    <s v="Consultant Time Planner"/>
    <x v="9"/>
    <n v="222.20000000000002"/>
    <s v="Technician is defined as Consultant."/>
  </r>
  <r>
    <x v="4"/>
    <s v="Metro Perth"/>
    <s v="Graduate Time Planner"/>
    <x v="11"/>
    <n v="181.50000000000003"/>
    <m/>
  </r>
  <r>
    <x v="5"/>
    <s v="All"/>
    <s v="Time Planning"/>
    <x v="0"/>
    <n v="407"/>
    <s v="Director"/>
  </r>
  <r>
    <x v="5"/>
    <s v="All"/>
    <s v="Time Planning"/>
    <x v="2"/>
    <n v="385"/>
    <s v="Principal (L9)"/>
  </r>
  <r>
    <x v="5"/>
    <s v="All"/>
    <s v="Time Planning"/>
    <x v="7"/>
    <n v="341"/>
    <s v="Associate (L8)"/>
  </r>
  <r>
    <x v="5"/>
    <s v="All"/>
    <s v="Time Planning"/>
    <x v="6"/>
    <n v="308"/>
    <s v="Lead Engineer / Consultant / Manager (L7)"/>
  </r>
  <r>
    <x v="5"/>
    <s v="All"/>
    <s v="Time Planning"/>
    <x v="3"/>
    <n v="264"/>
    <s v="Senior Engineer / Consultant / Manager / Draftsperson (L6)"/>
  </r>
  <r>
    <x v="5"/>
    <s v="All"/>
    <s v="Time Planning"/>
    <x v="9"/>
    <n v="231"/>
    <s v="Engineer (L5)"/>
  </r>
  <r>
    <x v="5"/>
    <s v="All"/>
    <s v="Time Planning"/>
    <x v="9"/>
    <n v="198"/>
    <s v="Engineer (L4) / Draftsperson"/>
  </r>
  <r>
    <x v="5"/>
    <s v="All"/>
    <s v="Time Planning"/>
    <x v="11"/>
    <n v="187"/>
    <s v="Graduate (L3)"/>
  </r>
  <r>
    <x v="6"/>
    <s v="Perth Metro"/>
    <s v="Time Planner"/>
    <x v="0"/>
    <n v="385"/>
    <m/>
  </r>
  <r>
    <x v="6"/>
    <s v="Perth Metro"/>
    <s v="Time Planner"/>
    <x v="2"/>
    <n v="302.5"/>
    <m/>
  </r>
  <r>
    <x v="6"/>
    <s v="Perth Metro"/>
    <s v="Time Planner"/>
    <x v="7"/>
    <n v="275"/>
    <s v="Level is equivalent to our Project Director title"/>
  </r>
  <r>
    <x v="6"/>
    <s v="Perth Metro"/>
    <s v="Time Planner"/>
    <x v="5"/>
    <n v="247.5"/>
    <s v="Level is equivalent to our Senior Project Manager title"/>
  </r>
  <r>
    <x v="6"/>
    <s v="Perth Metro"/>
    <s v="Time Planner"/>
    <x v="6"/>
    <n v="220"/>
    <s v="Level is equivalent to our Project Manager title"/>
  </r>
  <r>
    <x v="7"/>
    <s v="Perth Metro"/>
    <s v="Earthworks"/>
    <x v="6"/>
    <n v="176"/>
    <s v="Recto Galzote &amp; Khurelbaatar Tugs-Erdene"/>
  </r>
  <r>
    <x v="7"/>
    <s v="Perth Metro"/>
    <s v="Civil Structures"/>
    <x v="6"/>
    <n v="176"/>
    <s v="Recto Galzote &amp; Khurelbaatar Tugs-Erdene"/>
  </r>
  <r>
    <x v="7"/>
    <s v="Perth Metro"/>
    <s v="Mining - Non-Processing Infrastructure"/>
    <x v="6"/>
    <n v="176"/>
    <s v="Recto Galzote &amp; Khurelbaatar Tugs-Erdene"/>
  </r>
  <r>
    <x v="7"/>
    <s v="Perth Metro"/>
    <s v="Rail"/>
    <x v="6"/>
    <n v="176"/>
    <s v="Recto Galzote &amp; Khurelbaatar Tugs-Erdene"/>
  </r>
  <r>
    <x v="7"/>
    <s v="Perth Metro"/>
    <s v="Forensic/Claims Planner"/>
    <x v="5"/>
    <n v="231.00000000000003"/>
    <s v="Gilmour Chimbetete"/>
  </r>
  <r>
    <x v="7"/>
    <s v="Perth Metro"/>
    <s v="Project Controls Manager"/>
    <x v="5"/>
    <n v="231.00000000000003"/>
    <s v="Gilmour Chimbetete"/>
  </r>
  <r>
    <x v="7"/>
    <s v="Perth Metro"/>
    <s v="Earthworks"/>
    <x v="0"/>
    <n v="275"/>
    <s v="Valentine Nhunzvi"/>
  </r>
  <r>
    <x v="7"/>
    <s v="Perth Metro"/>
    <s v="Civil Structures"/>
    <x v="0"/>
    <n v="275"/>
    <s v="Valentine Nhunzvi"/>
  </r>
  <r>
    <x v="7"/>
    <s v="Perth Metro"/>
    <s v="Mining - Non-Processing Infrastructure"/>
    <x v="0"/>
    <n v="275"/>
    <s v="Valentine Nhunzvi"/>
  </r>
  <r>
    <x v="7"/>
    <s v="Perth Metro"/>
    <s v="Rail"/>
    <x v="0"/>
    <n v="275"/>
    <s v="Valentine Nhunzvi"/>
  </r>
  <r>
    <x v="7"/>
    <s v="Perth Metro"/>
    <s v="Forensic/Claims Planner"/>
    <x v="0"/>
    <n v="275"/>
    <s v="Valentine Nhunzvi"/>
  </r>
  <r>
    <x v="7"/>
    <s v="Perth Metro"/>
    <s v="Project Controls Manager"/>
    <x v="0"/>
    <n v="275"/>
    <s v="Valentine Nhunzvi"/>
  </r>
  <r>
    <x v="8"/>
    <s v="Perth Metro"/>
    <s v="Project oversight and escalation resolution"/>
    <x v="4"/>
    <n v="324"/>
    <s v="Executive Director level"/>
  </r>
  <r>
    <x v="8"/>
    <s v="Perth Metro"/>
    <s v="Program Management/ dispute resolution"/>
    <x v="7"/>
    <n v="279"/>
    <s v="Director Level"/>
  </r>
  <r>
    <x v="8"/>
    <s v="Perth Metro"/>
    <s v="Complex/ multi-project management"/>
    <x v="0"/>
    <n v="238"/>
    <s v="Project or Technical Director"/>
  </r>
  <r>
    <x v="8"/>
    <s v="Perth Metro"/>
    <s v="Project management"/>
    <x v="1"/>
    <n v="210"/>
    <s v="Senior Project Manager"/>
  </r>
  <r>
    <x v="8"/>
    <s v="Perth Metro"/>
    <s v="Planning/ Constructability interface"/>
    <x v="2"/>
    <n v="184"/>
    <s v="Project Manager/ Site Engineer"/>
  </r>
  <r>
    <x v="8"/>
    <s v="Perth Metro"/>
    <s v="Complex Planning services"/>
    <x v="5"/>
    <n v="176"/>
    <s v="Senior Planner"/>
  </r>
  <r>
    <x v="8"/>
    <s v="Perth Metro"/>
    <s v="Planning Services"/>
    <x v="3"/>
    <n v="168"/>
    <s v="Planner"/>
  </r>
  <r>
    <x v="9"/>
    <s v="Perth"/>
    <s v="Time Planning"/>
    <x v="1"/>
    <n v="280"/>
    <m/>
  </r>
  <r>
    <x v="9"/>
    <s v="Perth"/>
    <s v="Time Planning"/>
    <x v="7"/>
    <n v="200"/>
    <m/>
  </r>
  <r>
    <x v="9"/>
    <s v="Perth"/>
    <s v="Time Planning"/>
    <x v="5"/>
    <n v="150"/>
    <m/>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3">
  <r>
    <x v="0"/>
    <s v="All"/>
    <s v="Traffic Management"/>
    <x v="0"/>
    <n v="407"/>
    <s v="Director"/>
  </r>
  <r>
    <x v="0"/>
    <s v="All"/>
    <s v="Traffic Management"/>
    <x v="1"/>
    <n v="385"/>
    <s v="Principal (L9)"/>
  </r>
  <r>
    <x v="0"/>
    <s v="All"/>
    <s v="Traffic Management"/>
    <x v="2"/>
    <n v="341"/>
    <s v="Associate (L8)"/>
  </r>
  <r>
    <x v="0"/>
    <s v="All"/>
    <s v="Traffic Management"/>
    <x v="3"/>
    <n v="308"/>
    <s v="Lead Engineer / Consultant / Manager (L7)"/>
  </r>
  <r>
    <x v="0"/>
    <s v="All"/>
    <s v="Traffic Management"/>
    <x v="4"/>
    <n v="264"/>
    <s v="Senior Engineer / Consultant / Manager / Draftsperson (L6)"/>
  </r>
  <r>
    <x v="0"/>
    <s v="All"/>
    <s v="Traffic Management"/>
    <x v="5"/>
    <n v="231"/>
    <s v="Engineer (L5)"/>
  </r>
  <r>
    <x v="0"/>
    <s v="All"/>
    <s v="Traffic Management"/>
    <x v="5"/>
    <n v="198"/>
    <s v="Engineer (L4) / Draftsperson"/>
  </r>
  <r>
    <x v="0"/>
    <s v="All"/>
    <s v="Traffic Management"/>
    <x v="6"/>
    <n v="187"/>
    <s v="Graduate (L3)"/>
  </r>
  <r>
    <x v="1"/>
    <s v="Perth Metro"/>
    <s v="Traffic Management"/>
    <x v="0"/>
    <n v="430"/>
    <s v="Principal Director, Section Director"/>
  </r>
  <r>
    <x v="1"/>
    <s v="Perth Metro"/>
    <s v="Traffic Management"/>
    <x v="7"/>
    <n v="345"/>
    <s v="Director, Technical Director"/>
  </r>
  <r>
    <x v="1"/>
    <s v="Perth Metro"/>
    <s v="Traffic Management"/>
    <x v="8"/>
    <n v="305"/>
    <s v="Associate Director, Senior Project Manager, Executive, Principal Professional, Design Manager"/>
  </r>
  <r>
    <x v="1"/>
    <s v="Perth Metro"/>
    <s v="Traffic Management"/>
    <x v="2"/>
    <n v="245"/>
    <s v="Associate, Project Manager"/>
  </r>
  <r>
    <x v="1"/>
    <s v="Perth Metro"/>
    <s v="Traffic Management"/>
    <x v="4"/>
    <n v="215"/>
    <s v="Senior Engineer, Senior Professional"/>
  </r>
  <r>
    <x v="1"/>
    <s v="Perth Metro"/>
    <s v="Traffic Management"/>
    <x v="9"/>
    <n v="175"/>
    <s v="Engineer, Professional"/>
  </r>
  <r>
    <x v="1"/>
    <s v="Perth Metro"/>
    <s v="Traffic Management"/>
    <x v="6"/>
    <n v="145"/>
    <s v="Graduate Engineer, Graduate Professional"/>
  </r>
  <r>
    <x v="1"/>
    <s v="Perth Metro"/>
    <s v="Traffic Management"/>
    <x v="3"/>
    <n v="215"/>
    <s v="BIM Leader, Snr BIM Coord, Snr BIM Tech, Snr Designer, Snr Tech Off, Snr Draftsperson"/>
  </r>
  <r>
    <x v="1"/>
    <s v="Perth Metro"/>
    <s v="Traffic Management"/>
    <x v="5"/>
    <n v="185"/>
    <s v="Project BIM Technician, BIM Coordinator, Designer, Modeller"/>
  </r>
  <r>
    <x v="1"/>
    <s v="Perth Metro"/>
    <s v="Traffic Management"/>
    <x v="10"/>
    <n v="145"/>
    <s v="BIM Technician, Draftsperson, BIM Admin, Intern"/>
  </r>
  <r>
    <x v="1"/>
    <s v="Phillipines"/>
    <s v="Traffic Management"/>
    <x v="3"/>
    <n v="110"/>
    <s v="BIM Leader, Snr BIM Coord, Snr BIM Tech, Snr Designer, Snr Tech Off, Snr Draftsperson"/>
  </r>
  <r>
    <x v="1"/>
    <s v="Phillipines"/>
    <s v="Traffic Management"/>
    <x v="5"/>
    <n v="95"/>
    <s v="Project BIM Technician, BIM Coordinator, Designer, Modeller"/>
  </r>
  <r>
    <x v="1"/>
    <s v="Phillipines"/>
    <s v="Traffic Management"/>
    <x v="10"/>
    <n v="75"/>
    <s v="BIM Technician, Draftsperson, BIM Admin, Intern"/>
  </r>
  <r>
    <x v="2"/>
    <s v="Perth"/>
    <s v="Traffic and road safety assessments and road safety audits, traffic management design, transport planning, traffic modelling, and pedestrian and cyclist demand and facilities assessment"/>
    <x v="0"/>
    <n v="30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8"/>
    <n v="260"/>
    <m/>
  </r>
  <r>
    <x v="2"/>
    <s v="Perth"/>
    <s v="Traffic and road safety assessments and road safety audits, traffic management design, transport planning, traffic modelling, and pedestrian and cyclist demand and facilities assessment"/>
    <x v="4"/>
    <n v="20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4"/>
    <n v="160"/>
    <m/>
  </r>
  <r>
    <x v="2"/>
    <s v="Perth"/>
    <s v="Traffic and road safety assessments and road safety audits, traffic management design, transport planning, traffic modelling, and pedestrian and cyclist demand and facilities assessment"/>
    <x v="3"/>
    <n v="150"/>
    <m/>
  </r>
  <r>
    <x v="3"/>
    <s v="Perth, WA"/>
    <s v="Traffic Management"/>
    <x v="0"/>
    <n v="396"/>
    <s v="Director"/>
  </r>
  <r>
    <x v="3"/>
    <s v="Perth, WA"/>
    <s v="Traffic Management"/>
    <x v="7"/>
    <n v="374"/>
    <s v="Business Leader / Group Leader (Non-Director)"/>
  </r>
  <r>
    <x v="3"/>
    <s v="Perth, WA"/>
    <s v="Traffic Management"/>
    <x v="8"/>
    <n v="341"/>
    <s v="Associate Director"/>
  </r>
  <r>
    <x v="3"/>
    <s v="Perth, WA"/>
    <s v="Traffic Management"/>
    <x v="1"/>
    <n v="319"/>
    <s v="Principal"/>
  </r>
  <r>
    <x v="3"/>
    <s v="Perth, WA"/>
    <s v="Traffic Management"/>
    <x v="2"/>
    <n v="286"/>
    <s v="Associate"/>
  </r>
  <r>
    <x v="3"/>
    <s v="Perth, WA"/>
    <s v="Traffic Management"/>
    <x v="3"/>
    <n v="264"/>
    <s v="Project Technical lead (Non-Associate or above)"/>
  </r>
  <r>
    <x v="3"/>
    <s v="Perth, WA"/>
    <s v="Traffic Management"/>
    <x v="4"/>
    <n v="242"/>
    <s v="Senior Engineer / Senior Designer / BIM Lead"/>
  </r>
  <r>
    <x v="3"/>
    <s v="Perth, WA"/>
    <s v="Traffic Management"/>
    <x v="5"/>
    <n v="209"/>
    <s v="Designer / Engineer"/>
  </r>
  <r>
    <x v="3"/>
    <s v="Perth, WA"/>
    <s v="Traffic Management"/>
    <x v="10"/>
    <n v="165"/>
    <s v="Drafter / BIM Modeller"/>
  </r>
  <r>
    <x v="3"/>
    <s v="Perth, WA"/>
    <s v="Traffic Management"/>
    <x v="6"/>
    <n v="132"/>
    <s v="Graduate"/>
  </r>
  <r>
    <x v="4"/>
    <s v="Perth Metro"/>
    <s v="Building Design (All Appendix 9)"/>
    <x v="11"/>
    <n v="470.25"/>
    <s v="AECOM Industry Director level"/>
  </r>
  <r>
    <x v="4"/>
    <s v="Perth Metro"/>
    <s v="Building Design (All Appendix 9)"/>
    <x v="0"/>
    <n v="370.97500000000002"/>
    <s v="AECOM Technical Director level"/>
  </r>
  <r>
    <x v="4"/>
    <s v="Perth Metro"/>
    <s v="Building Design (All Appendix 9)"/>
    <x v="8"/>
    <n v="339.625"/>
    <s v="AECOM Associate Director level"/>
  </r>
  <r>
    <x v="4"/>
    <s v="Perth Metro"/>
    <s v="Building Design (All Appendix 9)"/>
    <x v="1"/>
    <n v="266.47500000000002"/>
    <s v="AECOM Principal level"/>
  </r>
  <r>
    <x v="4"/>
    <s v="Perth Metro"/>
    <s v="Building Design (All Appendix 9)"/>
    <x v="4"/>
    <n v="219.45"/>
    <s v="AECOM Senior Engineer level"/>
  </r>
  <r>
    <x v="4"/>
    <s v="Perth Metro"/>
    <s v="Building Design (All Appendix 9)"/>
    <x v="3"/>
    <n v="182.875"/>
    <s v="For this discipline this denotes our &quot;Experienced Engineer&quot;"/>
  </r>
  <r>
    <x v="4"/>
    <s v="Perth Metro"/>
    <s v="Building Design (All Appendix 9)"/>
    <x v="6"/>
    <n v="156.75"/>
    <s v="AECOM Graduate Engineer level"/>
  </r>
  <r>
    <x v="4"/>
    <s v="Perth Metro"/>
    <s v="Building Design (All Appendix 9)"/>
    <x v="3"/>
    <n v="256.02499999999998"/>
    <s v="For this discipline this denotes our &quot;Principal Technical Officer&quot;"/>
  </r>
  <r>
    <x v="4"/>
    <s v="Perth Metro"/>
    <s v="Building Design (All Appendix 9)"/>
    <x v="5"/>
    <n v="203.77500000000001"/>
    <s v="AECOM SeniorTechnical Officer"/>
  </r>
  <r>
    <x v="4"/>
    <s v="Perth Metro"/>
    <s v="Building Design (All Appendix 9)"/>
    <x v="10"/>
    <n v="161.97499999999999"/>
    <s v="AECOM Technical Officer"/>
  </r>
  <r>
    <x v="4"/>
    <s v="Overseas (India)"/>
    <s v="Building Design (All Appendix 9)"/>
    <x v="0"/>
    <n v="242"/>
    <s v="AECOM Technical Director level"/>
  </r>
  <r>
    <x v="4"/>
    <s v="Overseas (India)"/>
    <s v="Building Design (All Appendix 9)"/>
    <x v="8"/>
    <n v="176"/>
    <s v="AECOM Associate Director level"/>
  </r>
  <r>
    <x v="4"/>
    <s v="Overseas (India)"/>
    <s v="Building Design (All Appendix 9)"/>
    <x v="1"/>
    <n v="115.5"/>
    <s v="AECOM Associate Director level"/>
  </r>
  <r>
    <x v="4"/>
    <s v="Overseas (India)"/>
    <s v="Building Design (All Appendix 9)"/>
    <x v="4"/>
    <n v="95"/>
    <s v="AECOM Senior Engineer level"/>
  </r>
  <r>
    <x v="4"/>
    <s v="Overseas (India)"/>
    <s v="Building Design (All Appendix 9)"/>
    <x v="3"/>
    <n v="80"/>
    <s v="For this discipline this denotes our &quot;Experienced Engineer&quot;"/>
  </r>
  <r>
    <x v="4"/>
    <s v="Overseas (India)"/>
    <s v="Building Design (All Appendix 9)"/>
    <x v="3"/>
    <n v="148.5"/>
    <s v="For this discipline this denotes our &quot;Principal Technical Officer&quot;"/>
  </r>
  <r>
    <x v="4"/>
    <s v="Overseas (India)"/>
    <s v="Building Design (All Appendix 9)"/>
    <x v="5"/>
    <n v="82.5"/>
    <s v="AECOM SeniorTechnical Officer"/>
  </r>
  <r>
    <x v="4"/>
    <s v="Overseas (India)"/>
    <s v="Building Design (All Appendix 9)"/>
    <x v="10"/>
    <n v="66"/>
    <s v="AECOM Technical Officer"/>
  </r>
  <r>
    <x v="5"/>
    <s v="Australia"/>
    <s v="For the provision of advice and deliverables on traffic and road safety assessments and road safety audits, traffic management design, transport planning, traffic modelling, and pedestrian and cyclist demand and facilities assessment."/>
    <x v="11"/>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0"/>
    <n v="42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7"/>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8"/>
    <n v="375"/>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2"/>
    <n v="34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4"/>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9"/>
    <n v="29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3"/>
    <n v="23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5"/>
    <n v="25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10"/>
    <n v="200"/>
    <s v="Rates agreed with other clients vary by project and are commercial in confidence so will not be provided."/>
  </r>
  <r>
    <x v="5"/>
    <s v="Australia"/>
    <s v="For the provision of advice and deliverables on traffic and road safety assessments and road safety audits, traffic management design, transport planning, traffic modelling, and pedestrian and cyclist demand and facilities assessment."/>
    <x v="6"/>
    <n v="180"/>
    <s v="Rates agreed with other clients vary by project and are commercial in confidence so will not be provided."/>
  </r>
  <r>
    <x v="6"/>
    <s v="QLD Metro"/>
    <s v="Traffic - Director"/>
    <x v="0"/>
    <n v="511.5"/>
    <s v="Director or Technical Director. Min 20 years of experience"/>
  </r>
  <r>
    <x v="6"/>
    <s v="Perth Metro"/>
    <s v="Senior Associate Traffic Engineer"/>
    <x v="8"/>
    <n v="429"/>
    <s v="Senior Associate Engineer. Min 15 years of experience"/>
  </r>
  <r>
    <x v="6"/>
    <s v="Perth Metro"/>
    <s v="Senior Traffic Engineer"/>
    <x v="4"/>
    <n v="357.5"/>
    <s v="Senior or Associate Engineer. Min 10 years experience."/>
  </r>
  <r>
    <x v="6"/>
    <s v="Perth Metro"/>
    <s v="Traffic Engineer"/>
    <x v="4"/>
    <n v="275"/>
    <s v="Engineer. Min 3 years of experience. Additional 'Engineer' Level of Personnel necessary"/>
  </r>
  <r>
    <x v="6"/>
    <s v="Perth Metro"/>
    <s v="Traffic Drafter"/>
    <x v="10"/>
    <n v="225.5"/>
    <s v="Traffic Drafter. Min 3 years experience"/>
  </r>
  <r>
    <x v="6"/>
    <s v="Perth Metro"/>
    <s v="Traffic Engineer"/>
    <x v="6"/>
    <n v="225.5"/>
    <m/>
  </r>
  <r>
    <x v="6"/>
    <s v="Perth Metro"/>
    <s v="Senior Traffic Designer"/>
    <x v="5"/>
    <n v="341"/>
    <s v="Senior Designer. Min 10 years experience"/>
  </r>
  <r>
    <x v="6"/>
    <s v="VIC Metro"/>
    <s v="Senior Associate Traffic Engineer"/>
    <x v="8"/>
    <n v="429"/>
    <s v="Senior Associate Engineer. Min 15 years of experience"/>
  </r>
  <r>
    <x v="6"/>
    <s v="VIC Metro"/>
    <s v="Senior Traffic Engineer"/>
    <x v="4"/>
    <n v="357.5"/>
    <s v="Senior or Associate Engineer. Min 10 years experience."/>
  </r>
  <r>
    <x v="6"/>
    <s v="QLD Metro"/>
    <s v="Senior Traffic Engineer"/>
    <x v="4"/>
    <n v="357.5"/>
    <s v="Senior or Associate Engineer. Min 10 years experience."/>
  </r>
  <r>
    <x v="6"/>
    <s v="VIC Metro"/>
    <s v="Traffic &amp; Road Safety Engineer"/>
    <x v="4"/>
    <n v="275"/>
    <s v="Engineer. Min 3 years of experience. Additional 'Engineer' Level of Personnel necessary"/>
  </r>
  <r>
    <x v="7"/>
    <s v="Perth"/>
    <s v="Transport Planning "/>
    <x v="0"/>
    <n v="275"/>
    <m/>
  </r>
  <r>
    <x v="7"/>
    <s v="Perth"/>
    <s v="Transport Planning "/>
    <x v="1"/>
    <n v="253"/>
    <m/>
  </r>
  <r>
    <x v="7"/>
    <s v="Perth"/>
    <s v="Transport Planning "/>
    <x v="3"/>
    <n v="220"/>
    <m/>
  </r>
  <r>
    <x v="7"/>
    <s v="Perth"/>
    <s v="Transport Planning "/>
    <x v="6"/>
    <n v="176"/>
    <m/>
  </r>
  <r>
    <x v="7"/>
    <s v="Perth"/>
    <s v="Traffic Engineering"/>
    <x v="1"/>
    <n v="253"/>
    <m/>
  </r>
  <r>
    <x v="7"/>
    <s v="Perth"/>
    <s v="Traffic Engineering"/>
    <x v="3"/>
    <n v="220"/>
    <m/>
  </r>
  <r>
    <x v="7"/>
    <s v="Perth"/>
    <s v="Traffic Modelling"/>
    <x v="0"/>
    <n v="242"/>
    <m/>
  </r>
  <r>
    <x v="7"/>
    <s v="Perth"/>
    <s v="Traffic Modelling"/>
    <x v="6"/>
    <n v="176"/>
    <m/>
  </r>
  <r>
    <x v="8"/>
    <s v="Perth Metro"/>
    <s v="Transport planning, traffic assessment, pedestrian and cyclist assessment"/>
    <x v="0"/>
    <n v="403.70000000000005"/>
    <m/>
  </r>
  <r>
    <x v="8"/>
    <s v="Perth Metro"/>
    <s v="Transport planning, road safety assessment"/>
    <x v="0"/>
    <n v="403.70000000000005"/>
    <m/>
  </r>
  <r>
    <x v="8"/>
    <s v="Sydney, New South Wales"/>
    <s v="Traffic Management"/>
    <x v="1"/>
    <n v="339.90000000000003"/>
    <m/>
  </r>
  <r>
    <x v="8"/>
    <s v="Melbourne, Victoria"/>
    <s v="Traffic Management"/>
    <x v="2"/>
    <n v="304.70000000000005"/>
    <m/>
  </r>
  <r>
    <x v="8"/>
    <s v="Sydney, New South Wales"/>
    <s v="Traffic Management"/>
    <x v="4"/>
    <n v="261.8"/>
    <m/>
  </r>
  <r>
    <x v="8"/>
    <s v="Perth Metro"/>
    <s v="Traffic Management"/>
    <x v="5"/>
    <n v="227.70000000000002"/>
    <m/>
  </r>
  <r>
    <x v="8"/>
    <s v="Perth Metro"/>
    <s v="Traffic Management"/>
    <x v="6"/>
    <n v="193.60000000000002"/>
    <m/>
  </r>
  <r>
    <x v="9"/>
    <s v="Perth, Albany, Interstate"/>
    <s v="Traffic Engineering"/>
    <x v="1"/>
    <n v="374"/>
    <m/>
  </r>
  <r>
    <x v="9"/>
    <s v="Perth, Albany, Interstate"/>
    <s v="Traffic Engineering"/>
    <x v="0"/>
    <n v="347"/>
    <m/>
  </r>
  <r>
    <x v="9"/>
    <s v="Perth, Albany, Interstate"/>
    <s v="Traffic Engineering"/>
    <x v="2"/>
    <n v="330"/>
    <m/>
  </r>
  <r>
    <x v="9"/>
    <s v="Perth, Albany, Interstate"/>
    <s v="Traffic Engineering"/>
    <x v="7"/>
    <n v="275"/>
    <m/>
  </r>
  <r>
    <x v="9"/>
    <s v="Perth, Albany, Interstate"/>
    <s v="Traffic Engineering"/>
    <x v="4"/>
    <n v="242"/>
    <m/>
  </r>
  <r>
    <x v="9"/>
    <s v="Perth, Albany, Interstate"/>
    <s v="Traffic Engineering"/>
    <x v="3"/>
    <n v="198"/>
    <m/>
  </r>
  <r>
    <x v="9"/>
    <s v="Perth, Albany, Interstate"/>
    <s v="Traffic designer"/>
    <x v="4"/>
    <n v="253"/>
    <m/>
  </r>
  <r>
    <x v="9"/>
    <s v="Perth, Albany, Interstate"/>
    <s v="Traffic designer"/>
    <x v="5"/>
    <n v="209"/>
    <m/>
  </r>
  <r>
    <x v="9"/>
    <s v="Perth, Albany, Interstate"/>
    <s v="Traffic Drafter"/>
    <x v="10"/>
    <n v="198"/>
    <m/>
  </r>
  <r>
    <x v="9"/>
    <s v="Perth, Albany, Interstate"/>
    <s v="Traffic site supervisor"/>
    <x v="3"/>
    <n v="209"/>
    <m/>
  </r>
  <r>
    <x v="9"/>
    <s v="Brisbane"/>
    <s v="Traffic Engineering"/>
    <x v="11"/>
    <n v="522.5"/>
    <m/>
  </r>
  <r>
    <x v="9"/>
    <s v="Brisbane"/>
    <s v="Traffic Engineering"/>
    <x v="0"/>
    <n v="467.5"/>
    <m/>
  </r>
  <r>
    <x v="9"/>
    <s v="Brisbane"/>
    <s v="Traffic Engineering"/>
    <x v="8"/>
    <n v="412.5"/>
    <m/>
  </r>
  <r>
    <x v="9"/>
    <s v="Brisbane"/>
    <s v="Traffic Engineering"/>
    <x v="2"/>
    <n v="363"/>
    <m/>
  </r>
  <r>
    <x v="9"/>
    <s v="Brisbane"/>
    <s v="Traffic Engineering"/>
    <x v="1"/>
    <n v="319"/>
    <m/>
  </r>
  <r>
    <x v="9"/>
    <s v="Brisbane"/>
    <s v="Traffic Engineering"/>
    <x v="7"/>
    <n v="275"/>
    <m/>
  </r>
  <r>
    <x v="9"/>
    <s v="Brisbane"/>
    <s v="Traffic Engineering"/>
    <x v="3"/>
    <n v="242"/>
    <m/>
  </r>
  <r>
    <x v="9"/>
    <s v="Brisbane"/>
    <s v="Traffic Engineering"/>
    <x v="9"/>
    <n v="209"/>
    <m/>
  </r>
  <r>
    <x v="9"/>
    <s v="Brisbane"/>
    <s v="Traffic Engineering"/>
    <x v="5"/>
    <n v="159.5"/>
    <m/>
  </r>
  <r>
    <x v="10"/>
    <s v="Australia"/>
    <s v="Traffic Management"/>
    <x v="11"/>
    <n v="462.00000000000006"/>
    <m/>
  </r>
  <r>
    <x v="10"/>
    <s v="Australia"/>
    <s v="Traffic Management"/>
    <x v="0"/>
    <n v="396.00000000000006"/>
    <m/>
  </r>
  <r>
    <x v="10"/>
    <s v="Australia"/>
    <s v="Traffic Management"/>
    <x v="7"/>
    <n v="352"/>
    <m/>
  </r>
  <r>
    <x v="10"/>
    <s v="Australia"/>
    <s v="Traffic Management"/>
    <x v="8"/>
    <n v="308"/>
    <m/>
  </r>
  <r>
    <x v="10"/>
    <s v="Australia"/>
    <s v="Traffic Management"/>
    <x v="1"/>
    <n v="275"/>
    <m/>
  </r>
  <r>
    <x v="10"/>
    <s v="Australia"/>
    <s v="Traffic Management"/>
    <x v="2"/>
    <n v="258.5"/>
    <m/>
  </r>
  <r>
    <x v="10"/>
    <s v="Australia"/>
    <s v="Traffic Management"/>
    <x v="4"/>
    <n v="236.50000000000003"/>
    <m/>
  </r>
  <r>
    <x v="10"/>
    <s v="Australia"/>
    <s v="Traffic Management"/>
    <x v="9"/>
    <n v="236.50000000000003"/>
    <m/>
  </r>
  <r>
    <x v="10"/>
    <s v="Australia"/>
    <s v="Traffic Management"/>
    <x v="3"/>
    <n v="275"/>
    <m/>
  </r>
  <r>
    <x v="10"/>
    <s v="Australia"/>
    <s v="Traffic Management"/>
    <x v="5"/>
    <n v="253.00000000000003"/>
    <m/>
  </r>
  <r>
    <x v="10"/>
    <s v="Australia"/>
    <s v="Traffic Management"/>
    <x v="10"/>
    <n v="220.00000000000003"/>
    <m/>
  </r>
  <r>
    <x v="10"/>
    <s v="Australia"/>
    <s v="Traffic Management"/>
    <x v="6"/>
    <n v="187.00000000000003"/>
    <m/>
  </r>
  <r>
    <x v="11"/>
    <s v="Perth"/>
    <s v="Traffic Engineering Transport Planning"/>
    <x v="0"/>
    <n v="291.5"/>
    <m/>
  </r>
  <r>
    <x v="11"/>
    <s v="Perth"/>
    <s v="Traffic Engineering Transport Planning"/>
    <x v="8"/>
    <n v="258"/>
    <m/>
  </r>
  <r>
    <x v="11"/>
    <s v="Perth"/>
    <s v="Traffic Engineering Transport Planning"/>
    <x v="1"/>
    <n v="247.5"/>
    <m/>
  </r>
  <r>
    <x v="11"/>
    <s v="Perth"/>
    <s v="Traffic Engineering Transport Planning"/>
    <x v="2"/>
    <n v="236.5"/>
    <m/>
  </r>
  <r>
    <x v="11"/>
    <s v="Perth"/>
    <s v="Senior Consultant Traffic Engineering Transport Planning"/>
    <x v="4"/>
    <n v="203.5"/>
    <m/>
  </r>
  <r>
    <x v="11"/>
    <s v="Melbourne"/>
    <s v="AutoCAD Designer"/>
    <x v="4"/>
    <n v="198"/>
    <m/>
  </r>
  <r>
    <x v="11"/>
    <s v="Perth"/>
    <s v="Consultant Traffic Engineering Transport Planning"/>
    <x v="5"/>
    <n v="181.5"/>
    <m/>
  </r>
  <r>
    <x v="11"/>
    <s v="Melbourne"/>
    <s v="AutoCAD Designer"/>
    <x v="10"/>
    <n v="170.5"/>
    <m/>
  </r>
  <r>
    <x v="11"/>
    <s v="Perth / Melbourne"/>
    <s v="Engineer Traffic Engineering Transport Planning"/>
    <x v="5"/>
    <n v="170.5"/>
    <m/>
  </r>
  <r>
    <x v="11"/>
    <s v="Perth / Melbourne"/>
    <s v="Traffic Engineering Transport Planning / AutoCAD Designer"/>
    <x v="6"/>
    <n v="143"/>
    <m/>
  </r>
  <r>
    <x v="12"/>
    <s v="Melbourne"/>
    <s v="Network Planning - Movement and Place Specilist "/>
    <x v="0"/>
    <n v="380"/>
    <m/>
  </r>
  <r>
    <x v="12"/>
    <s v="Sydney"/>
    <s v="Transport Modeller "/>
    <x v="8"/>
    <n v="330"/>
    <m/>
  </r>
  <r>
    <x v="12"/>
    <s v="Sydney"/>
    <s v="Precinct Specialist"/>
    <x v="1"/>
    <n v="280"/>
    <m/>
  </r>
  <r>
    <x v="12"/>
    <s v="Sydney"/>
    <s v="Transport Planner/Traffic Engineer/Road Safety "/>
    <x v="4"/>
    <n v="225"/>
    <m/>
  </r>
  <r>
    <x v="12"/>
    <s v="Melbourne"/>
    <s v="Transport Planner/Traffic Engineer"/>
    <x v="6"/>
    <n v="120"/>
    <m/>
  </r>
  <r>
    <x v="13"/>
    <s v="Perth Metro"/>
    <s v="Traffic Engineering"/>
    <x v="0"/>
    <n v="330"/>
    <s v="Director/Senior Engineer"/>
  </r>
  <r>
    <x v="13"/>
    <s v="Perth Metro"/>
    <s v="Traffic Engineering"/>
    <x v="0"/>
    <n v="308"/>
    <s v="Senior Traffic Engineer"/>
  </r>
  <r>
    <x v="13"/>
    <s v="Perth Metro"/>
    <s v="Traffic Engineering"/>
    <x v="7"/>
    <n v="286"/>
    <s v="Senior Traffic Engineer"/>
  </r>
  <r>
    <x v="13"/>
    <s v="Perth Metro"/>
    <s v="Traffic Engineering"/>
    <x v="5"/>
    <n v="192.5"/>
    <s v="Senior Technical Officer"/>
  </r>
  <r>
    <x v="14"/>
    <s v="Perth, WA"/>
    <s v="Traffic Management Services"/>
    <x v="3"/>
    <n v="173.25"/>
    <s v="Jonathan Leung - Civil Engineer Level 1"/>
  </r>
  <r>
    <x v="14"/>
    <s v="Perth, WA"/>
    <s v="Traffic Management Services"/>
    <x v="1"/>
    <n v="235.8125"/>
    <s v="Andrew Cutten - Principal Civil Designer"/>
  </r>
  <r>
    <x v="14"/>
    <s v="Melbourne, VIC"/>
    <s v="Traffic Management Services"/>
    <x v="4"/>
    <n v="274.3125"/>
    <s v="Manuel Vezzaro - Senior Traffic Engineer Level 3"/>
  </r>
  <r>
    <x v="14"/>
    <s v="Melbourne, VIC"/>
    <s v="Traffic Management Services"/>
    <x v="1"/>
    <n v="303.1875"/>
    <s v="Eric Kydd - Principal Traffic Engineer"/>
  </r>
  <r>
    <x v="15"/>
    <s v="Perth Metro"/>
    <s v="Traffic Management Planner"/>
    <x v="5"/>
    <n v="165"/>
    <s v="William Elias &amp; Graeme Phillips"/>
  </r>
  <r>
    <x v="15"/>
    <s v="Perth Metro"/>
    <s v="Senior Road Safety Auditor"/>
    <x v="7"/>
    <n v="260"/>
    <s v="Yaqoob Siddiqui"/>
  </r>
  <r>
    <x v="15"/>
    <s v="Perth Metro"/>
    <s v="Roadworks Traffic Manager"/>
    <x v="7"/>
    <n v="260"/>
    <s v="Yaqoob Siddiqui"/>
  </r>
  <r>
    <x v="16"/>
    <s v="Perth"/>
    <s v="Project Management"/>
    <x v="1"/>
    <n v="285"/>
    <m/>
  </r>
  <r>
    <x v="16"/>
    <s v="Perth"/>
    <s v="Modelling"/>
    <x v="1"/>
    <n v="285"/>
    <m/>
  </r>
  <r>
    <x v="16"/>
    <s v="Perth"/>
    <s v="Planner"/>
    <x v="1"/>
    <n v="280"/>
    <m/>
  </r>
  <r>
    <x v="16"/>
    <s v="Melbourne"/>
    <s v="Planner"/>
    <x v="6"/>
    <n v="140"/>
    <m/>
  </r>
  <r>
    <x v="17"/>
    <s v="Perth, Western Australia"/>
    <s v="Traffic Engineering"/>
    <x v="1"/>
    <n v="289.3"/>
    <m/>
  </r>
  <r>
    <x v="17"/>
    <s v="Perth, Western Australia"/>
    <s v="Traffic Engineering"/>
    <x v="7"/>
    <n v="289.3"/>
    <m/>
  </r>
  <r>
    <x v="17"/>
    <s v="Perth, Western Australia"/>
    <s v="Traffic Engineering"/>
    <x v="4"/>
    <n v="231"/>
    <m/>
  </r>
  <r>
    <x v="17"/>
    <s v="Perth, Western Australia"/>
    <s v="Traffic Engineering"/>
    <x v="9"/>
    <n v="207.9"/>
    <m/>
  </r>
  <r>
    <x v="17"/>
    <s v="Perth, Western Australia"/>
    <s v="Traffic Engineering"/>
    <x v="5"/>
    <n v="196.9"/>
    <m/>
  </r>
  <r>
    <x v="17"/>
    <s v="Perth, Western Australia"/>
    <s v="Traffic Engineering"/>
    <x v="10"/>
    <n v="168.3"/>
    <m/>
  </r>
  <r>
    <x v="17"/>
    <s v="Perth, Western Australia"/>
    <s v="Traffic Engineering"/>
    <x v="6"/>
    <n v="184.8"/>
    <m/>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
  <r>
    <x v="0"/>
    <s v="Perth / Broome"/>
    <s v="contract administration services as the Superintendent’s representative during the construction period including defects liability "/>
    <x v="0"/>
    <n v="390"/>
    <s v="Chau Doan"/>
  </r>
  <r>
    <x v="0"/>
    <s v="Broome"/>
    <s v="contract administration services as the Superintendent’s representative during the construction period including defects liability "/>
    <x v="1"/>
    <n v="360"/>
    <s v="Christian Joder"/>
  </r>
  <r>
    <x v="0"/>
    <s v="Broome / Perth"/>
    <s v="contract administration services as the Superintendent’s representative during the construction period including defects liability "/>
    <x v="2"/>
    <n v="300"/>
    <m/>
  </r>
  <r>
    <x v="1"/>
    <s v="Perth Metro"/>
    <s v="Independent superintendent of works contracts"/>
    <x v="1"/>
    <n v="210"/>
    <m/>
  </r>
  <r>
    <x v="1"/>
    <s v="Busselton"/>
    <s v="Independent superintendent of works contracts"/>
    <x v="3"/>
    <n v="190"/>
    <m/>
  </r>
  <r>
    <x v="1"/>
    <s v="Pilbara"/>
    <s v="Independent superintendent of works contracts"/>
    <x v="3"/>
    <n v="190"/>
    <m/>
  </r>
  <r>
    <x v="1"/>
    <s v="New South Wales"/>
    <s v="Independent superintendent of works contracts"/>
    <x v="1"/>
    <n v="210"/>
    <m/>
  </r>
  <r>
    <x v="2"/>
    <s v="Perth Metro"/>
    <s v="Inderpendent Superintendent (Contract Administration)"/>
    <x v="0"/>
    <n v="385"/>
    <s v="Dan is APP's Executive General Manager, PSI WA"/>
  </r>
  <r>
    <x v="2"/>
    <s v="Perth Metro"/>
    <s v="Inderpendent Superintendent (Contract Administration)"/>
    <x v="4"/>
    <n v="425"/>
    <s v="Stu is APP's National Key Account Director"/>
  </r>
  <r>
    <x v="2"/>
    <s v="Perth Metro"/>
    <s v="Inderpendent Superintendent (Contract Administration)"/>
    <x v="4"/>
    <n v="385"/>
    <s v="Jeremy is APP's General Manager, Project Management WA"/>
  </r>
  <r>
    <x v="2"/>
    <s v="Perth Metro"/>
    <s v="Inderpendent Superintendent (Contract Administration)"/>
    <x v="2"/>
    <n v="245"/>
    <s v="Andy is a Project Director"/>
  </r>
  <r>
    <x v="2"/>
    <s v="Perth Metro"/>
    <s v="Inderpendent Superintendent (Contract Administration)"/>
    <x v="2"/>
    <n v="245"/>
    <s v="Lorraine is a Project Director"/>
  </r>
  <r>
    <x v="2"/>
    <s v="Perth Metro"/>
    <s v="Inderpendent Superintendent (Contract Administration)"/>
    <x v="3"/>
    <n v="210"/>
    <s v="Owen is a Senior Project Manager"/>
  </r>
  <r>
    <x v="2"/>
    <s v="Perth Metro"/>
    <s v="Inderpendent Superintendent (Contract Administration)"/>
    <x v="5"/>
    <n v="195"/>
    <s v="Anna is a Project Manager"/>
  </r>
  <r>
    <x v="2"/>
    <s v="Perth Metro"/>
    <s v="Inderpendent Superintendent (Contract Administration)"/>
    <x v="5"/>
    <n v="195"/>
    <s v="Cat is a Project Manager"/>
  </r>
  <r>
    <x v="2"/>
    <s v="Perth Metro"/>
    <s v="Inderpendent Superintendent (Contract Administration)"/>
    <x v="5"/>
    <n v="195"/>
    <s v="Josiah is a Project Manager"/>
  </r>
  <r>
    <x v="2"/>
    <s v="Perth Metro"/>
    <s v="Inderpendent Superintendent (Contract Administration)"/>
    <x v="5"/>
    <n v="195"/>
    <s v="Haydn is a Project Manager"/>
  </r>
  <r>
    <x v="2"/>
    <s v="Perth Metro"/>
    <s v="Inderpendent Superintendent (Contract Administration)"/>
    <x v="5"/>
    <n v="195"/>
    <s v="Soo is a Project Manager"/>
  </r>
  <r>
    <x v="2"/>
    <s v="Perth Metro"/>
    <s v="Inderpendent Superintendent (Contract Administration)"/>
    <x v="5"/>
    <n v="195"/>
    <s v="Alex is a Project Manager"/>
  </r>
  <r>
    <x v="2"/>
    <s v="Perth Metro"/>
    <s v="Inderpendent Superintendent (Contract Administration)"/>
    <x v="5"/>
    <n v="195"/>
    <s v="Laura is a Project Manager"/>
  </r>
  <r>
    <x v="2"/>
    <s v="Perth Metro"/>
    <s v="Inderpendent Superintendent (Contract Administration)"/>
    <x v="6"/>
    <n v="175"/>
    <s v="Paola is an Assistant Project Manager"/>
  </r>
  <r>
    <x v="2"/>
    <s v="Perth Metro"/>
    <s v="Inderpendent Superintendent (Contract Administration)"/>
    <x v="6"/>
    <n v="175"/>
    <s v="Natalie is an Assistant Project Manager"/>
  </r>
  <r>
    <x v="2"/>
    <s v="Perth Metro"/>
    <s v="Inderpendent Superintendent (Contract Administration)"/>
    <x v="6"/>
    <n v="175"/>
    <s v="Will is an Assistant Project Manager"/>
  </r>
  <r>
    <x v="2"/>
    <s v="Perth Metro"/>
    <s v="Inderpendent Superintendent (Contract Administration)"/>
    <x v="7"/>
    <n v="135"/>
    <s v="Cassidy is a Graduate Project Manager"/>
  </r>
  <r>
    <x v="2"/>
    <s v="Perth Metro"/>
    <s v="Inderpendent Superintendent (Contract Administration)"/>
    <x v="7"/>
    <n v="135"/>
    <s v="Jack is a Graduate Project Manager"/>
  </r>
  <r>
    <x v="3"/>
    <s v="Perth"/>
    <s v="Independent Services - Project Delivery"/>
    <x v="0"/>
    <n v="380"/>
    <m/>
  </r>
  <r>
    <x v="3"/>
    <s v="Perth"/>
    <s v="Independent Services - Project Delivery"/>
    <x v="4"/>
    <n v="330"/>
    <m/>
  </r>
  <r>
    <x v="3"/>
    <s v="Perth"/>
    <s v="Independent Services - Project Delivery"/>
    <x v="1"/>
    <n v="280"/>
    <m/>
  </r>
  <r>
    <x v="3"/>
    <s v="Perth"/>
    <s v="Independent Services - Project Delivery"/>
    <x v="3"/>
    <n v="225"/>
    <m/>
  </r>
  <r>
    <x v="3"/>
    <s v="Perth"/>
    <s v="Independent Services - Project Delivery"/>
    <x v="8"/>
    <n v="170"/>
    <m/>
  </r>
  <r>
    <x v="3"/>
    <s v="Perth"/>
    <s v="Independent Services - Project Delivery"/>
    <x v="9"/>
    <n v="120"/>
    <m/>
  </r>
  <r>
    <x v="4"/>
    <s v="All"/>
    <s v="Independent Superintendent"/>
    <x v="0"/>
    <n v="407"/>
    <s v="Director"/>
  </r>
  <r>
    <x v="4"/>
    <s v="All"/>
    <s v="Independent Superintendent"/>
    <x v="1"/>
    <n v="385"/>
    <s v="Principal (L9)"/>
  </r>
  <r>
    <x v="4"/>
    <s v="All"/>
    <s v="Independent Superintendent"/>
    <x v="5"/>
    <n v="341"/>
    <s v="Associate (L8)"/>
  </r>
  <r>
    <x v="4"/>
    <s v="All"/>
    <s v="Independent Superintendent"/>
    <x v="6"/>
    <n v="308"/>
    <s v="Lead Engineer / Consultant / Manager (L7)"/>
  </r>
  <r>
    <x v="4"/>
    <s v="All"/>
    <s v="Independent Superintendent"/>
    <x v="3"/>
    <n v="264"/>
    <s v="Senior Engineer / Consultant / Manager / Draftsperson (L6)"/>
  </r>
  <r>
    <x v="4"/>
    <s v="All"/>
    <s v="Independent Superintendent"/>
    <x v="9"/>
    <n v="231"/>
    <s v="Engineer (L5)"/>
  </r>
  <r>
    <x v="4"/>
    <s v="All"/>
    <s v="Independent Superintendent"/>
    <x v="9"/>
    <n v="198"/>
    <s v="Engineer (L4) / Draftsperson"/>
  </r>
  <r>
    <x v="4"/>
    <s v="All"/>
    <s v="Independent Superintendent"/>
    <x v="7"/>
    <n v="187"/>
    <s v="Graduate (L3)"/>
  </r>
  <r>
    <x v="5"/>
    <s v="Perth"/>
    <s v="Superintendent Representative"/>
    <x v="10"/>
    <n v="288.2"/>
    <m/>
  </r>
  <r>
    <x v="5"/>
    <s v="Perth"/>
    <s v="Superintendent Representative"/>
    <x v="0"/>
    <n v="288.2"/>
    <m/>
  </r>
  <r>
    <x v="5"/>
    <s v="Perth"/>
    <s v="Superintendent Representative"/>
    <x v="5"/>
    <n v="242"/>
    <m/>
  </r>
  <r>
    <x v="5"/>
    <s v="Perth"/>
    <s v="Superintendent Representative"/>
    <x v="3"/>
    <n v="242"/>
    <m/>
  </r>
  <r>
    <x v="5"/>
    <s v="Perth"/>
    <s v="Superintendent Representative"/>
    <x v="7"/>
    <n v="187"/>
    <m/>
  </r>
  <r>
    <x v="6"/>
    <s v="Perth Metro"/>
    <s v="Superintendent"/>
    <x v="0"/>
    <n v="385"/>
    <m/>
  </r>
  <r>
    <x v="6"/>
    <s v="Perth Metro"/>
    <s v="Superintendent"/>
    <x v="1"/>
    <n v="302.5"/>
    <m/>
  </r>
  <r>
    <x v="6"/>
    <s v="Perth Metro"/>
    <s v="Superintendent"/>
    <x v="5"/>
    <n v="275"/>
    <s v="Level is equivalent to our Project Director title"/>
  </r>
  <r>
    <x v="6"/>
    <s v="Perth Metro"/>
    <s v="Superintendent"/>
    <x v="2"/>
    <n v="247.5"/>
    <s v="Level is equivalent to our Senior Project Manager title"/>
  </r>
  <r>
    <x v="6"/>
    <s v="Perth Metro"/>
    <s v="Superintendent"/>
    <x v="6"/>
    <n v="220"/>
    <s v="Level is equivalent to our Project Manager title"/>
  </r>
  <r>
    <x v="7"/>
    <s v="Perth Metro, Karratha"/>
    <s v="Independent superintendent of works contracts"/>
    <x v="3"/>
    <n v="200"/>
    <s v="Hourly rates for Karratha excludes travel costs"/>
  </r>
  <r>
    <x v="7"/>
    <s v="Perth Metro, Karratha"/>
    <s v="Independent superintendent of works contracts"/>
    <x v="5"/>
    <n v="230"/>
    <s v="Hourly rates for Karratha excludes travel costs"/>
  </r>
  <r>
    <x v="7"/>
    <s v="Perth Metro, Karratha"/>
    <s v="Independent superintendent of works contracts"/>
    <x v="1"/>
    <n v="265"/>
    <s v="Hourly rates for Karratha excludes travel costs"/>
  </r>
  <r>
    <x v="7"/>
    <s v="Perth Metro, Karratha"/>
    <s v="Independent superintendent of works contracts"/>
    <x v="2"/>
    <n v="265"/>
    <s v="Hourly rates for Karratha excludes travel costs"/>
  </r>
  <r>
    <x v="8"/>
    <s v="Perth, Albany, Interstate"/>
    <s v="SR / Inspector"/>
    <x v="1"/>
    <n v="374"/>
    <m/>
  </r>
  <r>
    <x v="8"/>
    <s v="Perth, Albany, Interstate"/>
    <s v="SR / Inspector"/>
    <x v="0"/>
    <n v="347"/>
    <m/>
  </r>
  <r>
    <x v="8"/>
    <s v="Perth, Albany, Interstate"/>
    <s v="SR / Inspector"/>
    <x v="5"/>
    <n v="330"/>
    <m/>
  </r>
  <r>
    <x v="8"/>
    <s v="Perth, Albany, Interstate"/>
    <s v="SR / Inspector"/>
    <x v="2"/>
    <n v="275"/>
    <m/>
  </r>
  <r>
    <x v="8"/>
    <s v="Perth, Albany, Interstate"/>
    <s v="SR / Inspector"/>
    <x v="3"/>
    <n v="242"/>
    <m/>
  </r>
  <r>
    <x v="8"/>
    <s v="Perth, Albany, Interstate"/>
    <s v="SR / Inspector"/>
    <x v="6"/>
    <n v="198"/>
    <m/>
  </r>
  <r>
    <x v="8"/>
    <s v="Perth, Albany, Interstate"/>
    <s v="Inspector"/>
    <x v="3"/>
    <n v="253"/>
    <m/>
  </r>
  <r>
    <x v="8"/>
    <s v="Perth, Albany, Interstate"/>
    <s v="Inspector"/>
    <x v="9"/>
    <n v="209"/>
    <m/>
  </r>
  <r>
    <x v="8"/>
    <s v="Perth, Albany, Interstate"/>
    <s v="Inspector"/>
    <x v="11"/>
    <n v="198"/>
    <m/>
  </r>
  <r>
    <x v="8"/>
    <s v="Perth, Albany, Interstate"/>
    <s v="Site supervisor / SR"/>
    <x v="6"/>
    <n v="209"/>
    <m/>
  </r>
  <r>
    <x v="9"/>
    <s v="Perth Metro"/>
    <s v="Independent Superintendent"/>
    <x v="0"/>
    <n v="330"/>
    <m/>
  </r>
  <r>
    <x v="9"/>
    <s v="Perth Metro"/>
    <s v="Independent Superintendent"/>
    <x v="1"/>
    <n v="286"/>
    <m/>
  </r>
  <r>
    <x v="9"/>
    <s v="Perth Metro"/>
    <s v="Independent Superintendent"/>
    <x v="2"/>
    <n v="242"/>
    <m/>
  </r>
  <r>
    <x v="10"/>
    <s v="Perth Metro and Regional WA"/>
    <s v="Independent Superintendent "/>
    <x v="0"/>
    <n v="498.30000000000007"/>
    <m/>
  </r>
  <r>
    <x v="10"/>
    <s v="Perth Metro and Regional WA"/>
    <s v="Independent Superintendent "/>
    <x v="2"/>
    <n v="471.90000000000003"/>
    <m/>
  </r>
  <r>
    <x v="10"/>
    <s v="Perth Metro and Regional WA"/>
    <s v="Independent Superintendent "/>
    <x v="4"/>
    <n v="403.70000000000005"/>
    <m/>
  </r>
  <r>
    <x v="10"/>
    <s v="Perth Metro and Regional WA"/>
    <s v="Independent Superintendent "/>
    <x v="1"/>
    <n v="339.90000000000003"/>
    <m/>
  </r>
  <r>
    <x v="10"/>
    <s v="Perth Metro and Regional WA"/>
    <s v="Project Management / Contract Admin "/>
    <x v="5"/>
    <n v="304.70000000000005"/>
    <m/>
  </r>
  <r>
    <x v="10"/>
    <s v="Perth Metro and Regional WA"/>
    <s v="Project Management / Contract Admin"/>
    <x v="3"/>
    <n v="261.8"/>
    <m/>
  </r>
  <r>
    <x v="10"/>
    <s v="Perth Metro and Regional WA"/>
    <s v="Contract Administration "/>
    <x v="6"/>
    <n v="227.70000000000002"/>
    <m/>
  </r>
  <r>
    <x v="10"/>
    <s v="Perth Metro and Regional WA"/>
    <s v="Project Management"/>
    <x v="7"/>
    <n v="193.60000000000002"/>
    <m/>
  </r>
  <r>
    <x v="11"/>
    <s v="Perth"/>
    <s v="Independent Superintendent (Contract Administration)"/>
    <x v="0"/>
    <n v="440"/>
    <m/>
  </r>
  <r>
    <x v="11"/>
    <s v="Perth"/>
    <s v="Independent Superintendent (Contract Administration)"/>
    <x v="1"/>
    <n v="330"/>
    <m/>
  </r>
  <r>
    <x v="11"/>
    <s v="Perth"/>
    <s v="Independent Superintendent (Contract Administration)"/>
    <x v="2"/>
    <n v="242"/>
    <m/>
  </r>
  <r>
    <x v="11"/>
    <s v="Perth"/>
    <s v="Independent Superintendent (Contract Administration)"/>
    <x v="5"/>
    <n v="198"/>
    <m/>
  </r>
  <r>
    <x v="11"/>
    <s v="Perth"/>
    <s v="Independent Superintendent (Contract Administration)"/>
    <x v="3"/>
    <n v="165"/>
    <m/>
  </r>
  <r>
    <x v="11"/>
    <s v="Perth"/>
    <s v="Independent Superintendent (Contract Administration)"/>
    <x v="7"/>
    <n v="121"/>
    <m/>
  </r>
  <r>
    <x v="12"/>
    <s v="All Regions"/>
    <s v="Superintendency (Contract Administration) "/>
    <x v="0"/>
    <n v="230"/>
    <s v="Sam Fairless "/>
  </r>
  <r>
    <x v="12"/>
    <s v="All Regions"/>
    <s v="Superintendency (Contract Administration) "/>
    <x v="0"/>
    <n v="230"/>
    <s v="Andrew Pitt "/>
  </r>
  <r>
    <x v="12"/>
    <s v="All Regions"/>
    <s v="Superintendency (Contract Administration) "/>
    <x v="2"/>
    <n v="210"/>
    <s v="Kendal Riner "/>
  </r>
  <r>
    <x v="12"/>
    <s v="All Regions"/>
    <s v="Superintendency (Contract Administration) "/>
    <x v="3"/>
    <n v="190"/>
    <s v="Nelson Sorrenson "/>
  </r>
  <r>
    <x v="12"/>
    <s v="All Regions"/>
    <s v="Superintendency (Contract Administration) "/>
    <x v="3"/>
    <n v="190"/>
    <s v="Jordan Hanau "/>
  </r>
  <r>
    <x v="13"/>
    <s v="Queensland"/>
    <m/>
    <x v="10"/>
    <n v="350"/>
    <m/>
  </r>
  <r>
    <x v="13"/>
    <s v="Western Australia"/>
    <m/>
    <x v="0"/>
    <n v="300"/>
    <m/>
  </r>
  <r>
    <x v="13"/>
    <s v="Queensland"/>
    <m/>
    <x v="4"/>
    <n v="250"/>
    <m/>
  </r>
  <r>
    <x v="13"/>
    <s v="Western Australia"/>
    <m/>
    <x v="3"/>
    <n v="225"/>
    <m/>
  </r>
  <r>
    <x v="13"/>
    <s v="Western Australia"/>
    <m/>
    <x v="6"/>
    <n v="200"/>
    <m/>
  </r>
  <r>
    <x v="13"/>
    <s v="Western Australia"/>
    <m/>
    <x v="9"/>
    <n v="175"/>
    <m/>
  </r>
  <r>
    <x v="13"/>
    <s v="Western Australia"/>
    <m/>
    <x v="7"/>
    <n v="150"/>
    <m/>
  </r>
  <r>
    <x v="14"/>
    <s v="Perth Metro"/>
    <s v="Superintendent (Contract Admin)"/>
    <x v="0"/>
    <n v="330"/>
    <s v="Senior Engineer"/>
  </r>
  <r>
    <x v="14"/>
    <s v="Perth Metro"/>
    <s v="Superintendent (Contract Admin)"/>
    <x v="2"/>
    <n v="302.5"/>
    <s v="Senior Project Manager/Senior Engineer"/>
  </r>
  <r>
    <x v="14"/>
    <s v="Perth Metro"/>
    <s v="Superintendent (Contract Admin)"/>
    <x v="3"/>
    <n v="286"/>
    <s v="Senior Project/Civil Engineer"/>
  </r>
  <r>
    <x v="14"/>
    <s v="Perth Metro"/>
    <s v="Superintendent (Contract Admin)"/>
    <x v="7"/>
    <n v="275"/>
    <s v="Project Engineer"/>
  </r>
  <r>
    <x v="15"/>
    <s v="Perth Metro"/>
    <s v="Project oversight and escalation resolution"/>
    <x v="10"/>
    <n v="324"/>
    <s v="Executive Director level"/>
  </r>
  <r>
    <x v="15"/>
    <s v="Perth Metro"/>
    <s v="Program Management/ dispute resolution"/>
    <x v="5"/>
    <n v="279"/>
    <s v="Director Level"/>
  </r>
  <r>
    <x v="15"/>
    <s v="Perth Metro"/>
    <s v="Specialist Contract Management and resolution"/>
    <x v="0"/>
    <n v="238"/>
    <s v="Project or Technical Director"/>
  </r>
  <r>
    <x v="15"/>
    <s v="Perth Metro"/>
    <s v="Complex/ Multi-Project Management"/>
    <x v="4"/>
    <n v="210"/>
    <s v="Senior Project Manager"/>
  </r>
  <r>
    <x v="15"/>
    <s v="Perth Metro"/>
    <s v="Project Management"/>
    <x v="1"/>
    <n v="184"/>
    <s v="Project Manager/ Site Engineer"/>
  </r>
  <r>
    <x v="15"/>
    <s v="Perth Metro"/>
    <s v="Senior Site Superintendent"/>
    <x v="2"/>
    <n v="176"/>
    <s v="Senior Superintendent"/>
  </r>
  <r>
    <x v="15"/>
    <s v="Perth Metro"/>
    <s v="Site Superintendency Services"/>
    <x v="3"/>
    <n v="168"/>
    <s v="Site Superintendent/ Inspector"/>
  </r>
  <r>
    <x v="16"/>
    <s v="Perth"/>
    <s v="Independent Superintendent"/>
    <x v="2"/>
    <n v="312"/>
    <s v="Struan Burges - Practice Lead"/>
  </r>
  <r>
    <x v="16"/>
    <s v="Perth"/>
    <s v="Independent Superintendent"/>
    <x v="1"/>
    <n v="283"/>
    <s v="Philip Kirke - Project Director"/>
  </r>
  <r>
    <x v="16"/>
    <s v="Perth"/>
    <s v="Independent Superintendent"/>
    <x v="5"/>
    <n v="254"/>
    <s v="Stuart Moore - Senior Project Manager_x000a_Serisha Pedersen - Senior Project Manager_x000a_Hannah Barber - Senior Project Manager"/>
  </r>
  <r>
    <x v="16"/>
    <s v="Perth"/>
    <s v="Independent Superintendent"/>
    <x v="3"/>
    <n v="226"/>
    <m/>
  </r>
  <r>
    <x v="17"/>
    <s v="Perth"/>
    <s v="Client Interface/ Superintendent "/>
    <x v="10"/>
    <n v="240"/>
    <m/>
  </r>
  <r>
    <x v="17"/>
    <s v="Perth"/>
    <s v="Superintendent "/>
    <x v="0"/>
    <n v="230"/>
    <m/>
  </r>
  <r>
    <x v="17"/>
    <s v="Perth"/>
    <s v="Superintendent "/>
    <x v="4"/>
    <n v="220"/>
    <m/>
  </r>
  <r>
    <x v="17"/>
    <s v="Perth"/>
    <s v="Commercial Calims"/>
    <x v="2"/>
    <n v="200"/>
    <m/>
  </r>
  <r>
    <x v="17"/>
    <s v="Perth"/>
    <s v="Commercial Calims"/>
    <x v="6"/>
    <n v="180"/>
    <m/>
  </r>
  <r>
    <x v="18"/>
    <s v="Perth, WA"/>
    <s v="Independent Superintendent"/>
    <x v="0"/>
    <n v="396"/>
    <s v="Director/Associate Director"/>
  </r>
  <r>
    <x v="18"/>
    <s v="Perth, WA"/>
    <s v="Independent Superintendent"/>
    <x v="4"/>
    <n v="396"/>
    <s v="Director/Associate Director"/>
  </r>
  <r>
    <x v="18"/>
    <s v="Perth, WA"/>
    <s v="Independent Superintendent"/>
    <x v="1"/>
    <n v="341"/>
    <s v="Principal/Associate"/>
  </r>
  <r>
    <x v="18"/>
    <s v="Perth, WA"/>
    <s v="Independent Superintendent"/>
    <x v="5"/>
    <n v="341"/>
    <s v="Principal/Associate"/>
  </r>
  <r>
    <x v="18"/>
    <s v="Perth, WA"/>
    <s v="Independent Superintendent"/>
    <x v="3"/>
    <n v="302.5"/>
    <s v="Discipline Lead/Project Technical lead"/>
  </r>
  <r>
    <x v="18"/>
    <s v="Perth, WA"/>
    <s v="Independent Superintendent"/>
    <x v="8"/>
    <n v="280.5"/>
    <s v="Senior Engineer/Senior Designer/BIM Lead"/>
  </r>
  <r>
    <x v="18"/>
    <s v="Perth, WA"/>
    <s v="Independent Superintendent"/>
    <x v="6"/>
    <n v="225.5"/>
    <s v="Designer/Engineer"/>
  </r>
  <r>
    <x v="18"/>
    <s v="Perth, WA"/>
    <s v="Independent Superintendent"/>
    <x v="11"/>
    <n v="192.5"/>
    <s v="Drafter/BIM Modeller"/>
  </r>
  <r>
    <x v="18"/>
    <s v="Perth, WA"/>
    <s v="Independent Superintendent"/>
    <x v="7"/>
    <n v="148.5"/>
    <s v="Engineer"/>
  </r>
  <r>
    <x v="19"/>
    <s v="Perth"/>
    <s v="Advisory"/>
    <x v="0"/>
    <n v="365"/>
    <s v="Advisor"/>
  </r>
  <r>
    <x v="19"/>
    <s v="Perth"/>
    <s v="Review and Claims Management"/>
    <x v="2"/>
    <n v="262"/>
    <s v="Director of Projects"/>
  </r>
  <r>
    <x v="19"/>
    <s v="Perth"/>
    <s v="Senior Project Superintendence"/>
    <x v="5"/>
    <n v="248"/>
    <s v="Project Director"/>
  </r>
  <r>
    <x v="19"/>
    <s v="Perth"/>
    <s v="Superintendent"/>
    <x v="3"/>
    <n v="235"/>
    <s v="Superintendent"/>
  </r>
  <r>
    <x v="19"/>
    <s v="Perth"/>
    <s v="Senior Contracts Administrator"/>
    <x v="6"/>
    <n v="193"/>
    <s v="Senior Contracts Administrator"/>
  </r>
  <r>
    <x v="19"/>
    <s v="Perth"/>
    <s v="Contracts Administration "/>
    <x v="9"/>
    <n v="175"/>
    <s v="Contracts Administration "/>
  </r>
  <r>
    <x v="19"/>
    <s v="Perth"/>
    <s v="Project Support"/>
    <x v="11"/>
    <n v="139"/>
    <s v="Project Support"/>
  </r>
  <r>
    <x v="19"/>
    <s v="Perth"/>
    <s v="Graduate"/>
    <x v="7"/>
    <n v="118"/>
    <s v="Graduate"/>
  </r>
  <r>
    <x v="20"/>
    <s v="Perth"/>
    <s v="Independent Superintendent "/>
    <x v="0"/>
    <n v="300"/>
    <m/>
  </r>
  <r>
    <x v="20"/>
    <s v="Perth"/>
    <s v="Independent Superintendent "/>
    <x v="4"/>
    <n v="280"/>
    <m/>
  </r>
  <r>
    <x v="20"/>
    <s v="Perth"/>
    <s v="Independent Superintendent "/>
    <x v="5"/>
    <n v="240"/>
    <m/>
  </r>
  <r>
    <x v="20"/>
    <s v="Perth"/>
    <s v="Independent Superintendent "/>
    <x v="2"/>
    <n v="180"/>
    <m/>
  </r>
  <r>
    <x v="20"/>
    <s v="Perth"/>
    <s v="Independent Superintendent "/>
    <x v="3"/>
    <n v="150"/>
    <m/>
  </r>
  <r>
    <x v="20"/>
    <s v="Perth"/>
    <s v="Independent Superintendent "/>
    <x v="9"/>
    <n v="130"/>
    <m/>
  </r>
  <r>
    <x v="20"/>
    <s v="Perth"/>
    <s v="Independent Superintendent "/>
    <x v="7"/>
    <n v="120"/>
    <m/>
  </r>
  <r>
    <x v="21"/>
    <s v="Perth Metro"/>
    <s v="Independent Superintendent (Contract Administration)"/>
    <x v="4"/>
    <n v="305"/>
    <s v="Associate Director, Senior Project Manager, Executive, Principal Professional, Design Manager"/>
  </r>
  <r>
    <x v="21"/>
    <s v="Perth Metro"/>
    <s v="Independent Superintendent (Contract Administration)"/>
    <x v="5"/>
    <n v="245"/>
    <s v="Associate, Project Manager"/>
  </r>
  <r>
    <x v="21"/>
    <s v="Perth Metro"/>
    <s v="Independent Superintendent (Contract Administration)"/>
    <x v="3"/>
    <n v="215"/>
    <s v="Senior Engineer, Senior Professional"/>
  </r>
  <r>
    <x v="21"/>
    <s v="Perth Metro"/>
    <s v="Independent Superintendent (Contract Administration)"/>
    <x v="8"/>
    <n v="175"/>
    <s v="Engineer, Professional"/>
  </r>
  <r>
    <x v="21"/>
    <s v="Perth Metro"/>
    <s v="Independent Superintendent (Contract Administration)"/>
    <x v="7"/>
    <n v="145"/>
    <s v="Graduate Engineer, Graduate Professional"/>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1">
  <r>
    <x v="0"/>
    <s v="Perth Metro"/>
    <s v="Geotechnical Consultancy"/>
    <x v="0"/>
    <n v="370.97500000000002"/>
    <s v="AECOM Technical Director level"/>
  </r>
  <r>
    <x v="0"/>
    <s v="Perth Metro"/>
    <s v="Geotechnical Consultancy"/>
    <x v="1"/>
    <n v="339.625"/>
    <s v="AECOM Associate Director level"/>
  </r>
  <r>
    <x v="0"/>
    <s v="Perth Metro"/>
    <s v="Geotechnical Consultancy"/>
    <x v="2"/>
    <n v="266.47500000000002"/>
    <s v="AECOM Principal level"/>
  </r>
  <r>
    <x v="0"/>
    <s v="Perth Metro"/>
    <s v="Geotechnical Consultancy"/>
    <x v="3"/>
    <n v="219.45"/>
    <s v="AECOM Senior Engineer level"/>
  </r>
  <r>
    <x v="0"/>
    <s v="Perth Metro"/>
    <s v="Geotechnical Consultancy"/>
    <x v="4"/>
    <n v="156.75"/>
    <s v="AECOM Graduate Engineer level"/>
  </r>
  <r>
    <x v="0"/>
    <s v="Perth Metro"/>
    <s v="Geotechnical Consultancy"/>
    <x v="5"/>
    <n v="203.77500000000001"/>
    <s v="AECOM SeniorTechnical Officer"/>
  </r>
  <r>
    <x v="1"/>
    <s v="Sydney"/>
    <s v="Analysis of the behaviour of soil and rocks when placed under pressure by structures above and below ground foundations."/>
    <x v="6"/>
    <n v="510"/>
    <m/>
  </r>
  <r>
    <x v="1"/>
    <s v="Sydney"/>
    <s v="Analysis of the behaviour of soil and rocks when placed under pressure by structures above and below ground foundations."/>
    <x v="0"/>
    <n v="380"/>
    <m/>
  </r>
  <r>
    <x v="1"/>
    <s v="Sydney"/>
    <s v="Analysis of the behaviour of soil and rocks when placed under pressure by structures above and below ground foundations."/>
    <x v="1"/>
    <n v="330"/>
    <m/>
  </r>
  <r>
    <x v="1"/>
    <s v="Perth"/>
    <s v="Analysis of the behaviour of soil and rocks when placed under pressure by structures above and below ground foundations."/>
    <x v="2"/>
    <n v="280"/>
    <m/>
  </r>
  <r>
    <x v="1"/>
    <s v="Sydney"/>
    <s v="Analysis of the behaviour of soil and rocks when placed under pressure by structures above and below ground foundations."/>
    <x v="3"/>
    <n v="225"/>
    <m/>
  </r>
  <r>
    <x v="2"/>
    <s v="Australia"/>
    <s v="For the provision of services in relation to, but not limited to, analysing the likely behaviour of soil and rocks when placed under pressure by proposed structures and designs above and below ground foundations.  "/>
    <x v="6"/>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0"/>
    <n v="42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7"/>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
    <n v="375"/>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2"/>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8"/>
    <n v="34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3"/>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9"/>
    <n v="29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0"/>
    <n v="23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5"/>
    <n v="25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11"/>
    <n v="200"/>
    <s v="Rates agreed with other clients vary by project and are commercial in confidence so will not be provided."/>
  </r>
  <r>
    <x v="2"/>
    <s v="Australia"/>
    <s v="For the provision of services in relation to, but not limited to, analysing the likely behaviour of soil and rocks when placed under pressure by proposed structures and designs above and below ground foundations.  "/>
    <x v="4"/>
    <n v="180"/>
    <s v="Rates agreed with other clients vary by project and are commercial in confidence so will not be provided."/>
  </r>
  <r>
    <x v="3"/>
    <s v="Western Australia &amp; Australia "/>
    <s v=" Geotechnical &amp; Design"/>
    <x v="0"/>
    <n v="446"/>
    <s v="Maximum Rate.  Lower rate may be provided in tender"/>
  </r>
  <r>
    <x v="3"/>
    <s v="Western Australia - All"/>
    <s v=" Geotechnical &amp; Design"/>
    <x v="2"/>
    <n v="374"/>
    <s v="Maximum Rate.  Lower rate may be provided in tender"/>
  </r>
  <r>
    <x v="3"/>
    <s v="Western Australia - All"/>
    <s v=" Geotechnical &amp; Design"/>
    <x v="8"/>
    <n v="341"/>
    <s v="Maximum Rate.  Lower rate may be provided in tender"/>
  </r>
  <r>
    <x v="3"/>
    <s v="Western Australia - All"/>
    <s v=" Geotechnical &amp; Design"/>
    <x v="3"/>
    <n v="303"/>
    <s v="Maximum Rate.  Lower rate may be provided in tender."/>
  </r>
  <r>
    <x v="3"/>
    <s v="Western Australia - All"/>
    <s v=" Geotechnical &amp; Design"/>
    <x v="9"/>
    <n v="253"/>
    <s v="Senior Engineer / Scientist. Maximum Rate.  Lower rate may be provided in tender."/>
  </r>
  <r>
    <x v="3"/>
    <s v="Western Australia - All"/>
    <s v=" Geotechnical &amp; Design"/>
    <x v="5"/>
    <n v="226"/>
    <s v="Geotechnician Maximum Rate.  Lower rate may be provided in tender."/>
  </r>
  <r>
    <x v="3"/>
    <s v="Western Australia - All"/>
    <s v=" Geotechnical &amp; Design"/>
    <x v="11"/>
    <n v="204"/>
    <s v="Experienced CADD Technician. Maximum Rate.  Lower rate may be provided in tender."/>
  </r>
  <r>
    <x v="3"/>
    <s v="Western Australia - All"/>
    <s v=" Geotechnical &amp; Design"/>
    <x v="11"/>
    <n v="242"/>
    <s v="CADD Manager.  Maximum Rate.  Lower rate may be provided in tender."/>
  </r>
  <r>
    <x v="4"/>
    <s v="All"/>
    <s v="Geotechnical Consultancy"/>
    <x v="0"/>
    <n v="407"/>
    <s v="Director"/>
  </r>
  <r>
    <x v="4"/>
    <s v="All"/>
    <s v="Geotechnical Consultancy"/>
    <x v="2"/>
    <n v="385"/>
    <s v="Principal (L9)"/>
  </r>
  <r>
    <x v="4"/>
    <s v="All"/>
    <s v="Geotechnical Consultancy"/>
    <x v="8"/>
    <n v="341"/>
    <s v="Associate (L8)"/>
  </r>
  <r>
    <x v="4"/>
    <s v="All"/>
    <s v="Geotechnical Consultancy"/>
    <x v="10"/>
    <n v="308"/>
    <s v="Lead Engineer / Consultant / Manager (L7)"/>
  </r>
  <r>
    <x v="4"/>
    <s v="All"/>
    <s v="Geotechnical Consultancy"/>
    <x v="3"/>
    <n v="264"/>
    <s v="Senior Engineer / Consultant / Manager / Draftsperson (L6)"/>
  </r>
  <r>
    <x v="4"/>
    <s v="All"/>
    <s v="Geotechnical Consultancy"/>
    <x v="5"/>
    <n v="231"/>
    <s v="Engineer (L5)"/>
  </r>
  <r>
    <x v="4"/>
    <s v="All"/>
    <s v="Geotechnical Consultancy"/>
    <x v="5"/>
    <n v="198"/>
    <s v="Engineer (L4) / Draftsperson"/>
  </r>
  <r>
    <x v="4"/>
    <s v="All"/>
    <s v="Geotechnical Consultancy"/>
    <x v="4"/>
    <n v="187"/>
    <s v="Graduate (L3)"/>
  </r>
  <r>
    <x v="5"/>
    <s v="NSW Metro"/>
    <s v="Geotechnical Director"/>
    <x v="0"/>
    <n v="550"/>
    <s v="Geotechnical Director. Min 20 years of experience"/>
  </r>
  <r>
    <x v="5"/>
    <s v="Singapore Metro"/>
    <s v="Geotechnical Director"/>
    <x v="0"/>
    <n v="412.5"/>
    <s v="Geotechnical Director. Min 20 years of experience"/>
  </r>
  <r>
    <x v="5"/>
    <s v="Perth Metro"/>
    <s v="Geotechnical Senior Associate"/>
    <x v="1"/>
    <n v="471.9"/>
    <s v="Senior Associate Engineer. Min 15 years of experience"/>
  </r>
  <r>
    <x v="5"/>
    <s v="Perth Metro"/>
    <s v="Senior Geotechnical Egnineer"/>
    <x v="3"/>
    <n v="384.31"/>
    <s v="Senior / Associate Engineer. Min 10 years experience."/>
  </r>
  <r>
    <x v="5"/>
    <s v="Perth Metro"/>
    <s v="Geotechnical Egnineer"/>
    <x v="3"/>
    <n v="288.75"/>
    <s v="Engineer. Min 3 years of experience. Additional 'Engineer' Level of Personnel necessary"/>
  </r>
  <r>
    <x v="5"/>
    <s v="Perth Metro"/>
    <s v="Graduate Geotechnical Egnineer"/>
    <x v="4"/>
    <n v="225.5"/>
    <m/>
  </r>
  <r>
    <x v="5"/>
    <s v="NSW Metro"/>
    <s v="Senior Engineering Geologist"/>
    <x v="3"/>
    <n v="384.31"/>
    <s v="Senior Engineering Geologist. Min 10 years Experience"/>
  </r>
  <r>
    <x v="5"/>
    <s v="Victoria Metro"/>
    <s v="Senior Geotechnical Egnineer"/>
    <x v="3"/>
    <n v="384.31"/>
    <s v="Senior / Associate Engineer. Min 10 years experience."/>
  </r>
  <r>
    <x v="6"/>
    <s v="Perth"/>
    <s v="Geotechnical"/>
    <x v="7"/>
    <n v="378.67500000000001"/>
    <s v="L7 Senior Principal Geotechnical Engineer/ Engineering Geologist"/>
  </r>
  <r>
    <x v="6"/>
    <s v="Perth"/>
    <s v="Geotechnical"/>
    <x v="2"/>
    <n v="303.875"/>
    <s v="L6 Principal Geotechnical Engineer/ Engineering Geologist"/>
  </r>
  <r>
    <x v="6"/>
    <s v="Perth"/>
    <s v="Geotechnical"/>
    <x v="8"/>
    <n v="247.77500000000001"/>
    <s v="L5 Associate Geotechnical Engineer/ Engineering Geologist"/>
  </r>
  <r>
    <x v="6"/>
    <s v="Perth"/>
    <s v="Geotechnical"/>
    <x v="10"/>
    <n v="247.77500000000001"/>
    <s v="L5 Associate GIS Specialist"/>
  </r>
  <r>
    <x v="6"/>
    <s v="Perth"/>
    <s v="Geotechnical"/>
    <x v="3"/>
    <n v="224.4"/>
    <s v="L4 Senior Geotechnical Engineer/ Engineering Geologist"/>
  </r>
  <r>
    <x v="6"/>
    <s v="Perth"/>
    <s v="Geotechnical"/>
    <x v="9"/>
    <n v="210.375"/>
    <s v="L3 Project Geotechnical Engineer/ Engineering Geologist"/>
  </r>
  <r>
    <x v="6"/>
    <s v="Perth"/>
    <s v="Geotechnical"/>
    <x v="9"/>
    <n v="177.65"/>
    <s v="L2 Geotechnical Engineer/ Engineering Geologist"/>
  </r>
  <r>
    <x v="6"/>
    <s v="Perth"/>
    <s v="Geotechnical"/>
    <x v="9"/>
    <n v="149.6"/>
    <s v="L1 Geotechnical Engineer/ Engineering Geologist"/>
  </r>
  <r>
    <x v="6"/>
    <s v="Perth"/>
    <s v="Geotechnical"/>
    <x v="4"/>
    <n v="130.9"/>
    <s v="G Student Geotechnical Engineer/ Geologist"/>
  </r>
  <r>
    <x v="6"/>
    <s v="Perth"/>
    <s v="Geotechnical"/>
    <x v="11"/>
    <n v="130.9"/>
    <s v="T2 Civil Designer"/>
  </r>
  <r>
    <x v="6"/>
    <s v="Perth"/>
    <s v="Geotechnical"/>
    <x v="11"/>
    <n v="130.9"/>
    <s v="T2 Civil Drafter"/>
  </r>
  <r>
    <x v="7"/>
    <s v="Perth"/>
    <s v="Geotechnical (Technical Review)"/>
    <x v="2"/>
    <n v="420"/>
    <s v="Frederic Verheyde, Dan Reaveley"/>
  </r>
  <r>
    <x v="7"/>
    <s v="Perth"/>
    <s v="Geotechnical (project manager)"/>
    <x v="8"/>
    <n v="320"/>
    <s v="Brendan Divilly, Damian Jagoe-Banks"/>
  </r>
  <r>
    <x v="7"/>
    <s v="Perth"/>
    <s v="Geotechnical (field engineer)"/>
    <x v="9"/>
    <n v="210"/>
    <s v="Gary Gao, Alex Angelkov"/>
  </r>
  <r>
    <x v="8"/>
    <s v="Perth Metro"/>
    <s v="Geotechnical"/>
    <x v="2"/>
    <n v="403.70000000000005"/>
    <m/>
  </r>
  <r>
    <x v="8"/>
    <s v="Perth Metro"/>
    <s v="Geotechnical"/>
    <x v="8"/>
    <n v="304.70000000000005"/>
    <m/>
  </r>
  <r>
    <x v="8"/>
    <s v="Perth Metro"/>
    <s v="Geotechnical"/>
    <x v="3"/>
    <n v="261.8"/>
    <m/>
  </r>
  <r>
    <x v="8"/>
    <s v="Perth Metro"/>
    <s v="Geotechnical"/>
    <x v="10"/>
    <n v="227.70000000000002"/>
    <m/>
  </r>
  <r>
    <x v="8"/>
    <s v="Perth Metro"/>
    <s v="Geotechnical"/>
    <x v="4"/>
    <n v="193.60000000000002"/>
    <m/>
  </r>
  <r>
    <x v="9"/>
    <s v="Australia"/>
    <s v="Geotechnical Consultancy"/>
    <x v="6"/>
    <n v="462.00000000000006"/>
    <m/>
  </r>
  <r>
    <x v="9"/>
    <s v="Australia"/>
    <s v="Geotechnical Consultancy"/>
    <x v="0"/>
    <n v="396.00000000000006"/>
    <m/>
  </r>
  <r>
    <x v="9"/>
    <s v="Australia"/>
    <s v="Geotechnical Consultancy"/>
    <x v="7"/>
    <n v="352"/>
    <m/>
  </r>
  <r>
    <x v="9"/>
    <s v="Australia"/>
    <s v="Geotechnical Consultancy"/>
    <x v="1"/>
    <n v="308"/>
    <m/>
  </r>
  <r>
    <x v="9"/>
    <s v="Australia"/>
    <s v="Geotechnical Consultancy"/>
    <x v="2"/>
    <n v="275"/>
    <m/>
  </r>
  <r>
    <x v="9"/>
    <s v="Australia"/>
    <s v="Geotechnical Consultancy"/>
    <x v="8"/>
    <n v="258.5"/>
    <m/>
  </r>
  <r>
    <x v="9"/>
    <s v="Australia"/>
    <s v="Geotechnical Consultancy"/>
    <x v="3"/>
    <n v="236.50000000000003"/>
    <m/>
  </r>
  <r>
    <x v="9"/>
    <s v="Australia"/>
    <s v="Geotechnical Consultancy"/>
    <x v="9"/>
    <n v="236.50000000000003"/>
    <m/>
  </r>
  <r>
    <x v="9"/>
    <s v="Australia"/>
    <s v="Geotechnical Consultancy"/>
    <x v="10"/>
    <n v="275"/>
    <m/>
  </r>
  <r>
    <x v="9"/>
    <s v="Australia"/>
    <s v="Geotechnical Consultancy"/>
    <x v="5"/>
    <n v="253.00000000000003"/>
    <m/>
  </r>
  <r>
    <x v="9"/>
    <s v="Australia"/>
    <s v="Geotechnical Consultancy"/>
    <x v="11"/>
    <n v="220.00000000000003"/>
    <m/>
  </r>
  <r>
    <x v="9"/>
    <s v="Australia"/>
    <s v="Geotechnical Consultancy"/>
    <x v="4"/>
    <n v="187.00000000000003"/>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0"/>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1"/>
    <n v="28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3"/>
    <n v="23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5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0"/>
    <s v="Perth"/>
    <s v="Geotechnical investigations, Pavement investigations, Engineering geological studies, Desktop and walkover surveys, Borrow Material assessment for engineered fill,Geotechnical design – permanent/temporary (slopes, retaining walls, anchors, soil nails, piles, settlement assessments etc), Pavement design, AS2870 Site Classifications, Acid Sulphate Soil investigation"/>
    <x v="9"/>
    <n v="110"/>
    <m/>
  </r>
  <r>
    <x v="11"/>
    <s v="Perth"/>
    <s v="Geotechnical Engineer"/>
    <x v="1"/>
    <n v="300"/>
    <s v="David Hull"/>
  </r>
  <r>
    <x v="11"/>
    <s v="Perth"/>
    <s v="Geotechnical Engineer"/>
    <x v="3"/>
    <n v="185"/>
    <s v="Lucas Testar"/>
  </r>
  <r>
    <x v="11"/>
    <s v="Perth"/>
    <s v="Geotechnical Engineer"/>
    <x v="4"/>
    <n v="105"/>
    <s v="Jherun Sambo"/>
  </r>
  <r>
    <x v="11"/>
    <s v="Brisbane"/>
    <s v="Geotechnical Engineer"/>
    <x v="2"/>
    <n v="285"/>
    <s v="Karen OJ"/>
  </r>
  <r>
    <x v="12"/>
    <s v="Perth"/>
    <s v="Project Management"/>
    <x v="2"/>
    <n v="285"/>
    <m/>
  </r>
  <r>
    <x v="12"/>
    <s v="Adelaide"/>
    <s v="Engineering"/>
    <x v="8"/>
    <n v="240"/>
    <m/>
  </r>
  <r>
    <x v="12"/>
    <s v="Adelaide"/>
    <s v="Engineering"/>
    <x v="4"/>
    <n v="140"/>
    <m/>
  </r>
  <r>
    <x v="13"/>
    <s v="Perth, WA"/>
    <s v="Geotechnical Consultancy"/>
    <x v="0"/>
    <n v="396"/>
    <s v="Director"/>
  </r>
  <r>
    <x v="13"/>
    <s v="Perth, WA"/>
    <s v="Geotechnical Consultancy"/>
    <x v="7"/>
    <n v="374"/>
    <s v="Business Leader / Group Leader (Non-Director)"/>
  </r>
  <r>
    <x v="13"/>
    <s v="Perth, WA"/>
    <s v="Geotechnical Consultancy"/>
    <x v="1"/>
    <n v="341"/>
    <s v="Associate Director"/>
  </r>
  <r>
    <x v="13"/>
    <s v="Perth, WA"/>
    <s v="Geotechnical Consultancy"/>
    <x v="2"/>
    <n v="319"/>
    <s v="Principal"/>
  </r>
  <r>
    <x v="13"/>
    <s v="Perth, WA"/>
    <s v="Geotechnical Consultancy"/>
    <x v="8"/>
    <n v="286"/>
    <s v="Associate"/>
  </r>
  <r>
    <x v="13"/>
    <s v="Perth, WA"/>
    <s v="Geotechnical Consultancy"/>
    <x v="10"/>
    <n v="264"/>
    <s v="Project Technical Lead (Non-Associate or above)"/>
  </r>
  <r>
    <x v="13"/>
    <s v="Perth, WA"/>
    <s v="Geotechnical Consultancy"/>
    <x v="3"/>
    <n v="242"/>
    <s v="Senior Engineer / Senior Designer / BIM Lead"/>
  </r>
  <r>
    <x v="13"/>
    <s v="Perth, WA"/>
    <s v="Geotechnical Consultancy"/>
    <x v="5"/>
    <n v="209"/>
    <s v="Designer / Engineer"/>
  </r>
  <r>
    <x v="13"/>
    <s v="Perth, WA"/>
    <s v="Geotechnical Consultancy"/>
    <x v="11"/>
    <n v="165"/>
    <s v="Drafter / BIM Modeller"/>
  </r>
  <r>
    <x v="13"/>
    <s v="Perth, WA"/>
    <s v="Geotechnical Consultancy"/>
    <x v="4"/>
    <n v="132"/>
    <s v="Graduate"/>
  </r>
  <r>
    <x v="14"/>
    <s v="Perth Metro"/>
    <s v="Geotechnical Engineering"/>
    <x v="8"/>
    <n v="220"/>
    <m/>
  </r>
  <r>
    <x v="14"/>
    <s v="Perth Metro"/>
    <s v="Geotechnical Engineering"/>
    <x v="7"/>
    <n v="210"/>
    <m/>
  </r>
  <r>
    <x v="14"/>
    <s v="Perth Metro"/>
    <s v="Geotechnical Engineering"/>
    <x v="3"/>
    <n v="210"/>
    <m/>
  </r>
  <r>
    <x v="14"/>
    <s v="Perth Metro"/>
    <s v="Laboratory Testing"/>
    <x v="7"/>
    <n v="220"/>
    <m/>
  </r>
  <r>
    <x v="14"/>
    <s v="Perth Metro"/>
    <s v="Laboratory Testing"/>
    <x v="7"/>
    <n v="200"/>
    <m/>
  </r>
  <r>
    <x v="15"/>
    <s v="Perth Metro"/>
    <s v="Geotechnical Consultancy"/>
    <x v="2"/>
    <n v="429"/>
    <m/>
  </r>
  <r>
    <x v="15"/>
    <s v="Perth Metro"/>
    <s v="Geotechnical Consultancy"/>
    <x v="2"/>
    <n v="368.5"/>
    <m/>
  </r>
  <r>
    <x v="15"/>
    <s v="Perth Metro"/>
    <s v="Geotechnical Consultancy"/>
    <x v="8"/>
    <n v="330"/>
    <m/>
  </r>
  <r>
    <x v="15"/>
    <s v="Perth Metro"/>
    <s v="Geotechnical Consultancy"/>
    <x v="3"/>
    <n v="297"/>
    <m/>
  </r>
  <r>
    <x v="15"/>
    <s v="Perth Metro"/>
    <s v="Geotechnical Consultancy"/>
    <x v="10"/>
    <n v="264"/>
    <m/>
  </r>
  <r>
    <x v="15"/>
    <s v="Perth Metro"/>
    <s v="Geotechnical Consultancy"/>
    <x v="10"/>
    <n v="209"/>
    <m/>
  </r>
  <r>
    <x v="15"/>
    <s v="Perth Metro"/>
    <s v="Geotechnical Consultancy"/>
    <x v="10"/>
    <n v="181.5"/>
    <m/>
  </r>
  <r>
    <x v="15"/>
    <s v="Perth Metro"/>
    <s v="Geotechnical Consultancy"/>
    <x v="4"/>
    <n v="159.6"/>
    <m/>
  </r>
  <r>
    <x v="15"/>
    <s v="Perth Metro"/>
    <s v="Geotechnical Consultancy"/>
    <x v="11"/>
    <n v="247.5"/>
    <m/>
  </r>
  <r>
    <x v="15"/>
    <s v="Perth Metro"/>
    <s v="Geotechnical Consultancy"/>
    <x v="11"/>
    <n v="275"/>
    <m/>
  </r>
  <r>
    <x v="16"/>
    <s v="Perth, WA"/>
    <s v="Geotechnical Consultancy Services"/>
    <x v="3"/>
    <n v="185.625"/>
    <s v="Joseph Tan - Senior Geotechnical Engineer Level 1"/>
  </r>
  <r>
    <x v="16"/>
    <s v="Perth, WA"/>
    <s v="Geotechnical Consultancy Services"/>
    <x v="2"/>
    <n v="280.5"/>
    <s v="Stefano Rotatori - Principal Geotechnical Engineer"/>
  </r>
  <r>
    <x v="16"/>
    <s v="Perth, WA"/>
    <s v="Geotechnical Consultancy Services"/>
    <x v="2"/>
    <n v="280.5"/>
    <s v="Ivan Lim - Senior Principal Geotechnical Engineer"/>
  </r>
  <r>
    <x v="16"/>
    <s v="Perth, WA"/>
    <s v="Geotechnical Consultancy Services"/>
    <x v="0"/>
    <n v="309.375"/>
    <s v="Elio Novello - Technical Director"/>
  </r>
  <r>
    <x v="17"/>
    <s v="Perth Metro"/>
    <s v="Geotechnical Consultancy"/>
    <x v="0"/>
    <n v="430"/>
    <s v="Principal Director, Section Director"/>
  </r>
  <r>
    <x v="17"/>
    <s v="Perth Metro"/>
    <s v="Geotechnical Consultancy"/>
    <x v="7"/>
    <n v="345"/>
    <s v="Director, Technical Director"/>
  </r>
  <r>
    <x v="17"/>
    <s v="Perth Metro"/>
    <s v="Geotechnical Consultancy"/>
    <x v="1"/>
    <n v="305"/>
    <s v="Associate Director, Senior Project Manager, Executive, Principal Professional, Design Manager"/>
  </r>
  <r>
    <x v="17"/>
    <s v="Perth Metro"/>
    <s v="Geotechnical Consultancy"/>
    <x v="8"/>
    <n v="245"/>
    <s v="Associate, Project Manager"/>
  </r>
  <r>
    <x v="17"/>
    <s v="Perth Metro"/>
    <s v="Geotechnical Consultancy"/>
    <x v="3"/>
    <n v="215"/>
    <s v="Senior Engineer, Senior Professional"/>
  </r>
  <r>
    <x v="17"/>
    <s v="Perth Metro"/>
    <s v="Geotechnical Consultancy"/>
    <x v="9"/>
    <n v="175"/>
    <s v="Engineer, Professional"/>
  </r>
  <r>
    <x v="17"/>
    <s v="Perth Metro"/>
    <s v="Geotechnical Consultancy"/>
    <x v="4"/>
    <n v="145"/>
    <s v="Graduate Engineer, Graduate Professional"/>
  </r>
  <r>
    <x v="17"/>
    <s v="Perth Metro"/>
    <s v="Geotechnical Consultancy"/>
    <x v="10"/>
    <n v="215"/>
    <s v="BIM Leader, Snr BIM Coord, Snr BIM Tech, Snr Designer, Snr Tech Off, Snr Draftsperson"/>
  </r>
  <r>
    <x v="17"/>
    <s v="Perth Metro"/>
    <s v="Geotechnical Consultancy"/>
    <x v="5"/>
    <n v="185"/>
    <s v="Project BIM Technician, BIM Coordinator, Designer, Modeller"/>
  </r>
  <r>
    <x v="17"/>
    <s v="Perth Metro"/>
    <s v="Geotechnical Consultancy"/>
    <x v="11"/>
    <n v="145"/>
    <s v="BIM Technician, Draftsperson, BIM Admin, Intern"/>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x v="0"/>
    <s v="Perth Metro"/>
    <s v="Landscape Consultancy"/>
    <x v="0"/>
    <n v="370.97500000000002"/>
    <s v="AECOM Technical Director level"/>
  </r>
  <r>
    <x v="0"/>
    <s v="Perth Metro"/>
    <s v="Landscape Consultancy"/>
    <x v="1"/>
    <n v="339.625"/>
    <s v="AECOM Associate Director level"/>
  </r>
  <r>
    <x v="0"/>
    <s v="Perth Metro"/>
    <s v="Landscape Consultancy"/>
    <x v="2"/>
    <n v="266.47500000000002"/>
    <s v="AECOM Principal level"/>
  </r>
  <r>
    <x v="0"/>
    <s v="Perth Metro"/>
    <s v="Landscape Consultancy"/>
    <x v="3"/>
    <n v="219.45"/>
    <s v="AECOM Senior Engineer / Consultant level"/>
  </r>
  <r>
    <x v="0"/>
    <s v="Perth Metro"/>
    <s v="Landscape Consultancy"/>
    <x v="4"/>
    <n v="182.875"/>
    <s v="For this discipline this denotes our &quot;Experienced Engineer / Consultant&quot;"/>
  </r>
  <r>
    <x v="0"/>
    <s v="Perth Metro"/>
    <s v="Landscape Consultancy"/>
    <x v="5"/>
    <n v="156.75"/>
    <s v="AECOM Graduate Engineer/Consultant level"/>
  </r>
  <r>
    <x v="0"/>
    <s v="Perth Metro"/>
    <s v="Landscape Consultancy"/>
    <x v="4"/>
    <n v="256.02499999999998"/>
    <s v="For this discipline this denotes our &quot;Principal Technical Officer&quot;"/>
  </r>
  <r>
    <x v="0"/>
    <s v="Perth Metro"/>
    <s v="Landscape Consultancy"/>
    <x v="6"/>
    <n v="203.77500000000001"/>
    <s v="AECOM SeniorTechnical Officer"/>
  </r>
  <r>
    <x v="0"/>
    <s v="Perth Metro"/>
    <s v="Landscape Consultancy"/>
    <x v="7"/>
    <n v="161.97499999999999"/>
    <s v="AECOM Technical Officer"/>
  </r>
  <r>
    <x v="0"/>
    <s v="India (Overseas design Centre)"/>
    <s v="Landscape Consultancy"/>
    <x v="6"/>
    <n v="82.5"/>
    <s v="AECOM SeniorTechnical Officer. These rates are for our overseas documentation centre in India. Specialists within India would require submission of a seperate rate should be required."/>
  </r>
  <r>
    <x v="0"/>
    <s v="India (Overseas design Centre)"/>
    <s v="Landscape Consultancy"/>
    <x v="7"/>
    <n v="66"/>
    <s v="AECOM Technical Officer. These rates are for our overseas documentation centre in India. Specialists within India would require submission of a seperate rate should be required."/>
  </r>
  <r>
    <x v="1"/>
    <s v="Perth Metro"/>
    <s v="Architecture/Building Design"/>
    <x v="2"/>
    <n v="400"/>
    <m/>
  </r>
  <r>
    <x v="1"/>
    <s v="Perth Metro"/>
    <s v="Architecture/Building Design"/>
    <x v="8"/>
    <n v="275"/>
    <m/>
  </r>
  <r>
    <x v="1"/>
    <s v="Perth Metro"/>
    <s v="Architecture/Building Design"/>
    <x v="6"/>
    <n v="225"/>
    <m/>
  </r>
  <r>
    <x v="1"/>
    <s v="Perth Metro"/>
    <s v="Architecture/Building Design"/>
    <x v="5"/>
    <n v="190"/>
    <m/>
  </r>
  <r>
    <x v="1"/>
    <s v="Perth Metro"/>
    <s v="Architecture/Building Design"/>
    <x v="9"/>
    <n v="400"/>
    <s v="Architectus Project Role Type - Principal"/>
  </r>
  <r>
    <x v="1"/>
    <s v="Perth Metro"/>
    <s v="Architecture/Building Design"/>
    <x v="9"/>
    <n v="350"/>
    <s v="Architectus Project Role Type - Associate Principal"/>
  </r>
  <r>
    <x v="1"/>
    <s v="Perth Metro"/>
    <s v="Architecture/Building Design"/>
    <x v="9"/>
    <n v="325"/>
    <s v="Architectus Project Role Type - Senior Associate"/>
  </r>
  <r>
    <x v="1"/>
    <s v="Perth Metro"/>
    <s v="Architecture/Building Design"/>
    <x v="9"/>
    <n v="275"/>
    <s v="Architectus Project Role Type - Associate"/>
  </r>
  <r>
    <x v="1"/>
    <s v="Perth Metro"/>
    <s v="Architecture/Building Design"/>
    <x v="9"/>
    <n v="250"/>
    <s v="Architectus Project Role Type - Senior Designer / Architect"/>
  </r>
  <r>
    <x v="1"/>
    <s v="Perth Metro"/>
    <s v="Architecture/Building Design"/>
    <x v="9"/>
    <n v="225"/>
    <s v="DesignerArchitectus Project Role Type -  / Architect"/>
  </r>
  <r>
    <x v="1"/>
    <s v="Perth Metro"/>
    <s v="Architecture/Building Design"/>
    <x v="9"/>
    <n v="190"/>
    <s v="Architectus Project Role Type - Administration"/>
  </r>
  <r>
    <x v="1"/>
    <s v="Perth Metro"/>
    <s v="Architecture/Building Design"/>
    <x v="9"/>
    <n v="190"/>
    <s v="Architectus Project Role Type - Graduate"/>
  </r>
  <r>
    <x v="1"/>
    <s v="Perth Metro"/>
    <s v="Architecture/Building Design"/>
    <x v="9"/>
    <n v="150"/>
    <s v="Architectus Project Role Type - Student"/>
  </r>
  <r>
    <x v="2"/>
    <s v="Perth Metro"/>
    <s v="Landscape Architecture Consultant"/>
    <x v="0"/>
    <n v="260"/>
    <m/>
  </r>
  <r>
    <x v="2"/>
    <s v="Perth Metro"/>
    <s v="Landscape Architecture/Urban Design Consultant"/>
    <x v="8"/>
    <n v="190"/>
    <m/>
  </r>
  <r>
    <x v="2"/>
    <s v="Perth Metro"/>
    <s v="Landscape Architecture/Urban Design Consultant"/>
    <x v="3"/>
    <n v="160"/>
    <m/>
  </r>
  <r>
    <x v="2"/>
    <s v="Perth Metro"/>
    <s v="Landscape Architecture/Urban Design Consultant"/>
    <x v="7"/>
    <n v="145"/>
    <m/>
  </r>
  <r>
    <x v="2"/>
    <s v="Perth Metro"/>
    <s v="Landscape Architecture/Urban Design Consultant"/>
    <x v="5"/>
    <n v="125"/>
    <m/>
  </r>
  <r>
    <x v="3"/>
    <s v="Perth Metro"/>
    <s v="Landscape architecture"/>
    <x v="0"/>
    <n v="275"/>
    <m/>
  </r>
  <r>
    <x v="3"/>
    <s v="Perth Metro"/>
    <s v="Landscape architecture"/>
    <x v="2"/>
    <n v="220"/>
    <m/>
  </r>
  <r>
    <x v="3"/>
    <s v="Perth Metro"/>
    <s v="Landscape architecture"/>
    <x v="3"/>
    <n v="180"/>
    <m/>
  </r>
  <r>
    <x v="3"/>
    <s v="Perth Metro"/>
    <s v="Landscape architecture"/>
    <x v="4"/>
    <n v="160"/>
    <m/>
  </r>
  <r>
    <x v="4"/>
    <s v="Perth Metro"/>
    <s v="Landscape architecture"/>
    <x v="0"/>
    <n v="302.5"/>
    <s v="Chris Newton, Peta-Maree Ashford &amp; Paul Broderick"/>
  </r>
  <r>
    <x v="4"/>
    <s v="Perth Metro"/>
    <s v="Landscape architecture"/>
    <x v="2"/>
    <n v="302.5"/>
    <s v="Shane Caddy &amp; Emma Carr"/>
  </r>
  <r>
    <x v="4"/>
    <s v="Melbourne Metro"/>
    <s v="Landscape architecture"/>
    <x v="2"/>
    <n v="302.5"/>
    <s v="Nathan Mundy"/>
  </r>
  <r>
    <x v="4"/>
    <s v="Melbourne Metro"/>
    <s v="Landscape &amp; Recreation Strategist"/>
    <x v="2"/>
    <n v="302.5"/>
    <s v="Kristin Davies"/>
  </r>
  <r>
    <x v="4"/>
    <s v="Perth Metro"/>
    <s v="Landscape architecture"/>
    <x v="8"/>
    <n v="275"/>
    <m/>
  </r>
  <r>
    <x v="4"/>
    <s v="Perth Metro"/>
    <s v="Landscape architecture"/>
    <x v="3"/>
    <n v="253"/>
    <s v="Mike Missikos, Zac Fried, Stuart McGowan, Andrea Faher &amp; Anna Killick"/>
  </r>
  <r>
    <x v="4"/>
    <s v="Melbourne Metro"/>
    <s v="Landscape &amp; Recreation Strategist"/>
    <x v="3"/>
    <n v="253"/>
    <s v="Joey Boothby, Tarryn Harding"/>
  </r>
  <r>
    <x v="4"/>
    <s v="Perth Metro"/>
    <s v="Landscape architecture"/>
    <x v="6"/>
    <n v="231"/>
    <s v="Ashleigh Newbury, Sam Rageb, Xin Zhang, Norman Wong, Liam Lecey, Jia Yao, Yuhong Chang, Jesse Liebregts, Carolina Wong, Emerald Elliott &amp; Simon Vandewattyne"/>
  </r>
  <r>
    <x v="4"/>
    <s v="Perth Metro"/>
    <s v="Landscape architecture"/>
    <x v="5"/>
    <n v="165"/>
    <s v="Chen Dou, Jemmy Malihan &amp; Sarah Hill"/>
  </r>
  <r>
    <x v="4"/>
    <s v="Perth Metro"/>
    <s v="Landscape architecture"/>
    <x v="7"/>
    <n v="198"/>
    <m/>
  </r>
  <r>
    <x v="4"/>
    <s v="Melbourne Metro"/>
    <s v="Landscape &amp; Recreation Strategist"/>
    <x v="6"/>
    <n v="231"/>
    <s v="Paris Scott"/>
  </r>
  <r>
    <x v="5"/>
    <s v="Perth Metro"/>
    <s v="Landscape Consultancy"/>
    <x v="0"/>
    <n v="250"/>
    <m/>
  </r>
  <r>
    <x v="5"/>
    <s v="Perth Metro"/>
    <s v="Landscape Consultancy"/>
    <x v="3"/>
    <n v="195"/>
    <m/>
  </r>
  <r>
    <x v="5"/>
    <s v="Perth Metro"/>
    <s v="Landscape Consultancy"/>
    <x v="6"/>
    <n v="175"/>
    <m/>
  </r>
  <r>
    <x v="5"/>
    <s v="Perth Metro"/>
    <s v="Landscape Consultancy"/>
    <x v="5"/>
    <n v="155"/>
    <m/>
  </r>
  <r>
    <x v="6"/>
    <s v="Perth Metro"/>
    <s v="Landscape architecture"/>
    <x v="0"/>
    <n v="339.90000000000003"/>
    <m/>
  </r>
  <r>
    <x v="6"/>
    <s v="Perth Metro"/>
    <s v="Landscape architecture"/>
    <x v="8"/>
    <n v="304.70000000000005"/>
    <m/>
  </r>
  <r>
    <x v="6"/>
    <s v="Perth Metro"/>
    <s v="Landscape architecture"/>
    <x v="3"/>
    <n v="261.8"/>
    <m/>
  </r>
  <r>
    <x v="6"/>
    <s v="Perth Metro"/>
    <s v="Landscape architecture"/>
    <x v="5"/>
    <n v="193.60000000000002"/>
    <m/>
  </r>
  <r>
    <x v="6"/>
    <s v="Perth Metro"/>
    <s v="Landscape architecture"/>
    <x v="7"/>
    <n v="168.3"/>
    <m/>
  </r>
  <r>
    <x v="7"/>
    <s v="Brisbane QLD"/>
    <s v="Principal Landscape Architect"/>
    <x v="2"/>
    <n v="385"/>
    <s v="Marian Long"/>
  </r>
  <r>
    <x v="7"/>
    <s v="Brisbane QLD/Melbourne VIC"/>
    <s v="Senior Landscape Architect"/>
    <x v="3"/>
    <n v="330"/>
    <s v="Katrina Duncan (Melbourne)_x000a_Michael Jimenez (Brisbane)_x000a_David Searle (Brisbane)"/>
  </r>
  <r>
    <x v="7"/>
    <s v="Brisbane QLD"/>
    <s v="Graduate Landscape Architect"/>
    <x v="5"/>
    <n v="198"/>
    <s v="Jimmy Futcher_x000a_Callum Simpson"/>
  </r>
  <r>
    <x v="8"/>
    <s v="Australia"/>
    <s v="Landscape Consultancy"/>
    <x v="10"/>
    <n v="462.00000000000006"/>
    <m/>
  </r>
  <r>
    <x v="8"/>
    <s v="Australia"/>
    <s v="Landscape Consultancy"/>
    <x v="0"/>
    <n v="396.00000000000006"/>
    <m/>
  </r>
  <r>
    <x v="8"/>
    <s v="Australia"/>
    <s v="Landscape Consultancy"/>
    <x v="11"/>
    <n v="352"/>
    <m/>
  </r>
  <r>
    <x v="8"/>
    <s v="Australia"/>
    <s v="Landscape Consultancy"/>
    <x v="1"/>
    <n v="308"/>
    <m/>
  </r>
  <r>
    <x v="8"/>
    <s v="Australia"/>
    <s v="Landscape Consultancy"/>
    <x v="2"/>
    <n v="275"/>
    <m/>
  </r>
  <r>
    <x v="8"/>
    <s v="Australia"/>
    <s v="Landscape Consultancy"/>
    <x v="8"/>
    <n v="258.5"/>
    <m/>
  </r>
  <r>
    <x v="8"/>
    <s v="Australia"/>
    <s v="Landscape Consultancy"/>
    <x v="3"/>
    <n v="236.50000000000003"/>
    <m/>
  </r>
  <r>
    <x v="8"/>
    <s v="Australia"/>
    <s v="Landscape Consultancy"/>
    <x v="12"/>
    <n v="236.50000000000003"/>
    <m/>
  </r>
  <r>
    <x v="8"/>
    <s v="Australia"/>
    <s v="Landscape Consultancy"/>
    <x v="4"/>
    <n v="275"/>
    <m/>
  </r>
  <r>
    <x v="8"/>
    <s v="Australia"/>
    <s v="Landscape Consultancy"/>
    <x v="6"/>
    <n v="253.00000000000003"/>
    <m/>
  </r>
  <r>
    <x v="8"/>
    <s v="Australia"/>
    <s v="Landscape Consultancy"/>
    <x v="7"/>
    <n v="220.00000000000003"/>
    <m/>
  </r>
  <r>
    <x v="8"/>
    <s v="Australia"/>
    <s v="Landscape Consultancy"/>
    <x v="5"/>
    <n v="187.00000000000003"/>
    <m/>
  </r>
  <r>
    <x v="9"/>
    <s v="Perth  Metro &amp; Regional WA"/>
    <s v="Environmental consultancy"/>
    <x v="0"/>
    <n v="352.00000000000006"/>
    <m/>
  </r>
  <r>
    <x v="9"/>
    <s v="Perth  Metro &amp; Regional WA"/>
    <s v="Landscape architecture"/>
    <x v="0"/>
    <n v="282"/>
    <m/>
  </r>
  <r>
    <x v="9"/>
    <s v="Perth  Metro &amp; Regional WA"/>
    <s v="Environmental consultancy"/>
    <x v="2"/>
    <n v="220"/>
    <m/>
  </r>
  <r>
    <x v="9"/>
    <s v="Perth  Metro &amp; Regional WA"/>
    <s v="Environmental consultancy"/>
    <x v="3"/>
    <n v="176"/>
    <m/>
  </r>
  <r>
    <x v="9"/>
    <s v="Perth  Metro &amp; Regional WA"/>
    <s v="Landscape architecture"/>
    <x v="2"/>
    <n v="220"/>
    <m/>
  </r>
  <r>
    <x v="9"/>
    <s v="Perth  Metro &amp; Regional WA"/>
    <s v="Landscape architecture"/>
    <x v="2"/>
    <n v="194"/>
    <m/>
  </r>
  <r>
    <x v="9"/>
    <s v="Perth  Metro &amp; Regional WA"/>
    <s v="Landscape architecture"/>
    <x v="6"/>
    <n v="141"/>
    <m/>
  </r>
  <r>
    <x v="9"/>
    <s v="Perth  Metro &amp; Regional WA"/>
    <s v="Landscape architecture"/>
    <x v="6"/>
    <n v="141"/>
    <m/>
  </r>
  <r>
    <x v="9"/>
    <s v="Perth  Metro &amp; Regional WA"/>
    <s v="Landscape architecture"/>
    <x v="5"/>
    <n v="97"/>
    <m/>
  </r>
  <r>
    <x v="9"/>
    <s v="Perth  Metro &amp; Regional WA"/>
    <s v="Communicatons "/>
    <x v="9"/>
    <n v="141"/>
    <m/>
  </r>
  <r>
    <x v="9"/>
    <s v="Perth  Metro &amp; Regional WA"/>
    <s v="Administration"/>
    <x v="9"/>
    <n v="141"/>
    <m/>
  </r>
  <r>
    <x v="10"/>
    <s v="Perth Metro and WA regional"/>
    <s v="Landscape architecture"/>
    <x v="0"/>
    <n v="220"/>
    <m/>
  </r>
  <r>
    <x v="10"/>
    <s v="Perth Metro and WA regional"/>
    <s v="Landscape architecture"/>
    <x v="2"/>
    <n v="220"/>
    <s v="Pricipal Landscape Architect"/>
  </r>
  <r>
    <x v="10"/>
    <s v="Perth Metro and WA regional"/>
    <s v="Landscape architecture"/>
    <x v="3"/>
    <n v="209"/>
    <s v="Senior Landscape Architect"/>
  </r>
  <r>
    <x v="10"/>
    <s v="Perth Metro and WA regional"/>
    <s v="Landscape architecture"/>
    <x v="6"/>
    <n v="187"/>
    <s v="Landscape Architect"/>
  </r>
  <r>
    <x v="10"/>
    <s v="Perth Metro and WA regional"/>
    <s v="Landscape architecture"/>
    <x v="5"/>
    <n v="154"/>
    <s v="Graduate Landscape Architect / Architect"/>
  </r>
  <r>
    <x v="10"/>
    <s v="Perth Metro and WA regional"/>
    <s v="Landscape Drafting"/>
    <x v="7"/>
    <n v="154"/>
    <s v="Landscape Draftsperson"/>
  </r>
  <r>
    <x v="11"/>
    <s v="Perth"/>
    <s v="Landscape Consultancy"/>
    <x v="0"/>
    <n v="308"/>
    <m/>
  </r>
  <r>
    <x v="11"/>
    <s v="Perth"/>
    <s v="Landscape Consultancy"/>
    <x v="1"/>
    <n v="264"/>
    <m/>
  </r>
  <r>
    <x v="11"/>
    <s v="Perth"/>
    <s v="Landscape Consultancy"/>
    <x v="2"/>
    <n v="242.00000000000003"/>
    <s v="PLACE Lab Actual level - Senior Associate"/>
  </r>
  <r>
    <x v="11"/>
    <s v="Perth"/>
    <s v="Landscape Consultancy"/>
    <x v="8"/>
    <n v="220.00000000000003"/>
    <m/>
  </r>
  <r>
    <x v="11"/>
    <s v="Perth"/>
    <s v="Landscape Consultancy"/>
    <x v="3"/>
    <n v="198.00000000000003"/>
    <s v="PLACE Lab Actual level - Senior Professional"/>
  </r>
  <r>
    <x v="11"/>
    <s v="Perth"/>
    <s v="Landscape Consultancy"/>
    <x v="6"/>
    <n v="176"/>
    <s v="PLACE Lab Actual level - Professional"/>
  </r>
  <r>
    <x v="11"/>
    <s v="Perth"/>
    <s v="Landscape Consultancy"/>
    <x v="7"/>
    <n v="165"/>
    <m/>
  </r>
  <r>
    <x v="11"/>
    <s v="Perth"/>
    <s v="Landscape Consultancy"/>
    <x v="5"/>
    <n v="154"/>
    <m/>
  </r>
  <r>
    <x v="12"/>
    <s v="Perth &amp; East Coast"/>
    <s v="Landscape architecture"/>
    <x v="0"/>
    <n v="308"/>
    <s v="Damien Pericles"/>
  </r>
  <r>
    <x v="12"/>
    <s v="East Coast"/>
    <s v="Landscape architecture"/>
    <x v="2"/>
    <n v="275"/>
    <m/>
  </r>
  <r>
    <x v="12"/>
    <s v="Perth &amp; East Coast"/>
    <s v="Landscape architecture"/>
    <x v="8"/>
    <n v="220"/>
    <s v="Michael Memeo"/>
  </r>
  <r>
    <x v="12"/>
    <s v="East Coast"/>
    <s v="Landscape architecture"/>
    <x v="4"/>
    <n v="198"/>
    <m/>
  </r>
  <r>
    <x v="12"/>
    <s v="East Coast"/>
    <s v="Landscape architecture"/>
    <x v="3"/>
    <n v="176"/>
    <m/>
  </r>
  <r>
    <x v="12"/>
    <s v="Perth &amp; East Coast"/>
    <s v="Landscape architecture"/>
    <x v="6"/>
    <n v="143"/>
    <s v="Jasmin Pericles"/>
  </r>
  <r>
    <x v="12"/>
    <s v="Perth &amp; East Coast"/>
    <s v="Landscape architecture"/>
    <x v="5"/>
    <n v="132"/>
    <s v="Emma Maher, Saki White and Ali Doodie-Burras"/>
  </r>
  <r>
    <x v="13"/>
    <s v="Perth"/>
    <s v="Landscape Design and Documentation"/>
    <x v="0"/>
    <n v="275"/>
    <m/>
  </r>
  <r>
    <x v="13"/>
    <s v="Perth"/>
    <s v="Landscape Design and Documentation"/>
    <x v="1"/>
    <n v="220"/>
    <m/>
  </r>
  <r>
    <x v="13"/>
    <s v="Perth"/>
    <s v="Landscape Design and Documentation"/>
    <x v="8"/>
    <n v="200"/>
    <m/>
  </r>
  <r>
    <x v="13"/>
    <s v="Perth"/>
    <s v="Landscape Design and Documentation"/>
    <x v="3"/>
    <n v="190"/>
    <m/>
  </r>
  <r>
    <x v="13"/>
    <s v="Perth"/>
    <s v="Landscape Design and Documentation"/>
    <x v="5"/>
    <n v="165"/>
    <m/>
  </r>
  <r>
    <x v="13"/>
    <s v="Perth"/>
    <s v="Landscape Design and Documentation"/>
    <x v="7"/>
    <n v="110"/>
    <m/>
  </r>
  <r>
    <x v="14"/>
    <s v="Perth Metro"/>
    <s v="Landscape architecture"/>
    <x v="0"/>
    <n v="300"/>
    <m/>
  </r>
  <r>
    <x v="14"/>
    <s v="Perth Metro"/>
    <s v="Landscape architecture"/>
    <x v="2"/>
    <n v="270"/>
    <m/>
  </r>
  <r>
    <x v="14"/>
    <s v="Perth Metro"/>
    <s v="Landscape architecture"/>
    <x v="1"/>
    <n v="270"/>
    <m/>
  </r>
  <r>
    <x v="14"/>
    <s v="Perth Metro"/>
    <s v="Landscape architecture"/>
    <x v="11"/>
    <n v="270"/>
    <m/>
  </r>
  <r>
    <x v="14"/>
    <s v="Perth Metro"/>
    <s v="Landscape architecture"/>
    <x v="8"/>
    <n v="240"/>
    <m/>
  </r>
  <r>
    <x v="14"/>
    <s v="Perth Metro"/>
    <s v="Landscape architecture"/>
    <x v="4"/>
    <n v="170"/>
    <m/>
  </r>
  <r>
    <x v="14"/>
    <s v="Perth Metro"/>
    <s v="Landscape architecture"/>
    <x v="6"/>
    <n v="150"/>
    <m/>
  </r>
  <r>
    <x v="14"/>
    <s v="Perth Metro"/>
    <s v="Landscape architecture"/>
    <x v="7"/>
    <n v="150"/>
    <m/>
  </r>
  <r>
    <x v="14"/>
    <s v="Perth Metro"/>
    <s v="Landscape architecture"/>
    <x v="5"/>
    <n v="130"/>
    <m/>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
  <r>
    <x v="0"/>
    <s v="Perth Metro"/>
    <s v="Occupational Hygiene / Hazmat"/>
    <x v="0"/>
    <n v="275"/>
    <s v=" Colin Outhwaite"/>
  </r>
  <r>
    <x v="0"/>
    <s v="Perth Metro"/>
    <s v="Occupational Hygiene / Hazmat"/>
    <x v="1"/>
    <n v="242"/>
    <s v="Lee Cherry"/>
  </r>
  <r>
    <x v="0"/>
    <s v="Perth Metro"/>
    <s v="Occupational Hygiene / Hazmat"/>
    <x v="1"/>
    <n v="198"/>
    <s v="Pawel Olszewski,"/>
  </r>
  <r>
    <x v="0"/>
    <s v="Perth Metro"/>
    <s v="Occupational Hygiene / Hazmat"/>
    <x v="2"/>
    <n v="187"/>
    <s v="Vacant"/>
  </r>
  <r>
    <x v="0"/>
    <s v="Perth Metro"/>
    <s v="Occupational Hygiene / Hazmat"/>
    <x v="3"/>
    <n v="176"/>
    <s v="Vacant"/>
  </r>
  <r>
    <x v="0"/>
    <s v="Perth Metro"/>
    <s v="Occupational Hygiene / Hazmat"/>
    <x v="4"/>
    <n v="165"/>
    <s v="Joshua Barret"/>
  </r>
  <r>
    <x v="0"/>
    <s v="Perth Metro"/>
    <s v="Occupational Hygiene / Hazmat"/>
    <x v="5"/>
    <n v="132"/>
    <s v="Vacant"/>
  </r>
  <r>
    <x v="1"/>
    <s v="All Areas"/>
    <s v="Hazmat &amp; Hygiene"/>
    <x v="1"/>
    <n v="240"/>
    <m/>
  </r>
  <r>
    <x v="1"/>
    <s v="All Areas"/>
    <s v="Hazmat &amp; Hygiene"/>
    <x v="3"/>
    <n v="190"/>
    <m/>
  </r>
  <r>
    <x v="1"/>
    <s v="All Areas"/>
    <s v="Hazmat &amp; Hygiene"/>
    <x v="4"/>
    <n v="160"/>
    <m/>
  </r>
  <r>
    <x v="2"/>
    <s v="Perth Metro"/>
    <s v="Hazardous Materials Survey, Asbestos sampling and air monitoring, Asbestos Risk Assessment and Management Plan, Environmental Monitoring and Assessment, Asbestos contaminated soil assessment"/>
    <x v="0"/>
    <n v="471.90000000000003"/>
    <s v="A003"/>
  </r>
  <r>
    <x v="2"/>
    <s v="Perth Metro"/>
    <s v="Hazardous Materials Survey, Asbestos sampling and air monitoring, Asbestos Risk Assessment and Management Plan, Environmental Monitoring and Assessment, Asbestos contaminated soil assessment"/>
    <x v="6"/>
    <n v="403.70000000000005"/>
    <s v="A004"/>
  </r>
  <r>
    <x v="2"/>
    <s v="Perth Metro"/>
    <s v="Hazardous Materials Survey, Asbestos sampling and air monitoring, Asbestos Risk Assessment and Management Plan, Environmental Monitoring and Assessment, Asbestos contaminated soil assessment"/>
    <x v="1"/>
    <n v="339.90000000000003"/>
    <s v="A005"/>
  </r>
  <r>
    <x v="2"/>
    <s v="Perth Metro"/>
    <s v="Hazardous Materials Survey, Asbestos sampling and air monitoring, Asbestos Risk Assessment and Management Plan, Environmental Monitoring and Assessment, Asbestos contaminated soil assessment"/>
    <x v="2"/>
    <n v="304.70000000000005"/>
    <s v="A006"/>
  </r>
  <r>
    <x v="2"/>
    <s v="Perth Metro"/>
    <s v="Hazardous Materials Survey, Asbestos sampling and air monitoring, Asbestos Risk Assessment and Management Plan, Environmental Monitoring and Assessment, Asbestos contaminated soil assessment"/>
    <x v="3"/>
    <n v="261.8"/>
    <s v="A007"/>
  </r>
  <r>
    <x v="2"/>
    <s v="Perth Metro"/>
    <s v="Asbestos sampling and air monitoring, Environmental Monitoring and Assessment"/>
    <x v="7"/>
    <n v="227.70000000000002"/>
    <s v="A008"/>
  </r>
  <r>
    <x v="2"/>
    <s v="Perth Metro"/>
    <s v="Environmental Monitoring and Assessment (field works)"/>
    <x v="5"/>
    <n v="126.50000000000001"/>
    <s v="A011"/>
  </r>
  <r>
    <x v="2"/>
    <s v="Perth Metro"/>
    <s v="-"/>
    <x v="8"/>
    <n v="168.3"/>
    <s v="A010"/>
  </r>
  <r>
    <x v="2"/>
    <s v="Perth Metro"/>
    <s v="Environmental Monitoring and Assessment"/>
    <x v="9"/>
    <n v="168.3"/>
    <s v="A010"/>
  </r>
  <r>
    <x v="2"/>
    <s v="Regional WA"/>
    <s v="Hazardous Materials Survey, Asbestos sampling and air monitoring, Asbestos Risk Assessment and Management Plan, Environmental Monitoring and Assessment, Asbestos contaminated soil assessment"/>
    <x v="6"/>
    <n v="403.70000000000005"/>
    <m/>
  </r>
  <r>
    <x v="2"/>
    <s v="Regional WA"/>
    <s v="Hazardous Materials Survey, Asbestos sampling and air monitoring, Asbestos Risk Assessment and Management Plan, Environmental Monitoring and Assessment, Asbestos contaminated soil assessment"/>
    <x v="1"/>
    <n v="339.90000000000003"/>
    <m/>
  </r>
  <r>
    <x v="2"/>
    <s v="Regional WA"/>
    <s v="Hazardous Materials Survey, Asbestos sampling and air monitoring, Asbestos Risk Assessment and Management Plan, Environmental Monitoring and Assessment, Asbestos contaminated soil assessment"/>
    <x v="3"/>
    <n v="261.8"/>
    <m/>
  </r>
  <r>
    <x v="2"/>
    <s v="Regional WA"/>
    <s v="Asbestos sampling and air monitoring, Environmental Monitoring and Assessment"/>
    <x v="7"/>
    <n v="227.70000000000002"/>
    <m/>
  </r>
  <r>
    <x v="2"/>
    <s v="Regional WA"/>
    <s v="Environmental Monitoring and Assessment"/>
    <x v="9"/>
    <n v="168.3"/>
    <m/>
  </r>
  <r>
    <x v="2"/>
    <s v="Perth Metro"/>
    <s v="Hazardous Materials Survey, Asbestos sampling and air monitoring, Environmental Monitoring and Assessment, Asbestos contaminated soil assessment, Asbestos Risk Assessment and Management Plan"/>
    <x v="6"/>
    <n v="403.70000000000005"/>
    <m/>
  </r>
  <r>
    <x v="2"/>
    <s v="Perth Metro"/>
    <s v="Environmental Monitoring and Assessment, Asbestos contaminated soil assessment"/>
    <x v="6"/>
    <n v="403.70000000000005"/>
    <m/>
  </r>
  <r>
    <x v="2"/>
    <s v="Perth Metro"/>
    <s v="Hazardous Materials Survey, Asbestos sampling and air monitoring, Environmental Monitoring and Assessment, Asbestos contaminated soil assessment"/>
    <x v="3"/>
    <n v="261.8"/>
    <m/>
  </r>
  <r>
    <x v="2"/>
    <s v="Perth Metro"/>
    <s v="Hazardous Materials Survey, Asbestos sampling and air monitoring, Environmental Monitoring and Assessment, Asbestos contaminated soil assessment, Asbestos Risk Assessment and Management Plan"/>
    <x v="1"/>
    <n v="339.90000000000003"/>
    <m/>
  </r>
  <r>
    <x v="2"/>
    <s v="Perth Metro"/>
    <s v="Hazardous Materials Survey, Asbestos sampling and air monitoring, Environmental Monitoring and Assessment, Asbestos contaminated soil assessment, Asbestos Risk Assessment and Management Plan"/>
    <x v="2"/>
    <n v="304.70000000000005"/>
    <m/>
  </r>
  <r>
    <x v="2"/>
    <s v="Regional WA"/>
    <s v="Asbestos sampling and air monitoring, Asbestos contaminated soil assessment"/>
    <x v="7"/>
    <n v="227.70000000000002"/>
    <m/>
  </r>
  <r>
    <x v="3"/>
    <s v="Perth Metro &amp; Peel "/>
    <s v="ACM Inspections "/>
    <x v="0"/>
    <n v="145.19999999999999"/>
    <m/>
  </r>
  <r>
    <x v="3"/>
    <s v="Perth Metro &amp; Peel "/>
    <s v="ACM Inspections "/>
    <x v="3"/>
    <n v="145.19999999999999"/>
    <m/>
  </r>
  <r>
    <x v="3"/>
    <s v="Perth Metro &amp; Peel "/>
    <s v="ACM Inspections "/>
    <x v="4"/>
    <n v="145.19999999999999"/>
    <m/>
  </r>
  <r>
    <x v="3"/>
    <s v="Outside Perth and Peel "/>
    <s v="Travel Time Only"/>
    <x v="0"/>
    <n v="77"/>
    <m/>
  </r>
  <r>
    <x v="3"/>
    <s v="Outside Perth and Peel "/>
    <s v="Travel Time Only"/>
    <x v="3"/>
    <n v="77"/>
    <m/>
  </r>
  <r>
    <x v="3"/>
    <s v="Outside Perth and Peel "/>
    <s v="Travel Time Only"/>
    <x v="4"/>
    <n v="77"/>
    <m/>
  </r>
  <r>
    <x v="4"/>
    <s v="WA / Nationwide"/>
    <s v="Hazardous Materials Inspections"/>
    <x v="0"/>
    <n v="385"/>
    <m/>
  </r>
  <r>
    <x v="4"/>
    <s v="WA / Nationwide"/>
    <s v="Hazardous Materials Inspections"/>
    <x v="6"/>
    <n v="220"/>
    <m/>
  </r>
  <r>
    <x v="4"/>
    <s v="WA / Nationwide"/>
    <s v="Hazardous Materials Inspections"/>
    <x v="3"/>
    <n v="198"/>
    <m/>
  </r>
  <r>
    <x v="4"/>
    <s v="WA / Nationwide"/>
    <s v="Hazardous Materials Inspections"/>
    <x v="7"/>
    <n v="176"/>
    <m/>
  </r>
  <r>
    <x v="4"/>
    <s v="WA / Nationwide"/>
    <s v="Hazardous Materials Inspections"/>
    <x v="8"/>
    <n v="104.5"/>
    <m/>
  </r>
  <r>
    <x v="5"/>
    <s v="Perth Metro"/>
    <s v="Hazmat Inspection including sampling (site time)"/>
    <x v="8"/>
    <n v="88"/>
    <s v="Junior Technician/Associate Consultant"/>
  </r>
  <r>
    <x v="5"/>
    <m/>
    <s v="Hazmat Inspection including sampling (site time)"/>
    <x v="5"/>
    <n v="144"/>
    <s v="Senior Technician/Consultant"/>
  </r>
  <r>
    <x v="5"/>
    <m/>
    <s v="Hazmat Inspection including sampling (site time)"/>
    <x v="3"/>
    <n v="177"/>
    <s v="Senior Hazmat Consultant"/>
  </r>
  <r>
    <x v="5"/>
    <m/>
    <s v="Hazmat Inspection including sampling (site time)"/>
    <x v="1"/>
    <n v="220"/>
    <s v="Principal Hazmat Consultant/Team Leader"/>
  </r>
  <r>
    <x v="5"/>
    <m/>
    <s v="Hazmat Reporting for management survey "/>
    <x v="8"/>
    <n v="88"/>
    <s v="Junior Technician/Associate Consultant"/>
  </r>
  <r>
    <x v="5"/>
    <m/>
    <s v="Hazmat reporting for refurbishment/demolition survey"/>
    <x v="3"/>
    <n v="144"/>
    <s v="Senior Technician/Consultant"/>
  </r>
  <r>
    <x v="5"/>
    <m/>
    <s v="Risk assessment of Hazmat identified"/>
    <x v="3"/>
    <n v="177"/>
    <s v="Senior Hazmat Consultant"/>
  </r>
  <r>
    <x v="5"/>
    <m/>
    <s v="Review of hazmat remediation methodology"/>
    <x v="1"/>
    <n v="220"/>
    <s v="Principal Hazmat Consultant/Team Leader"/>
  </r>
  <r>
    <x v="5"/>
    <m/>
    <s v="Drafting and develop hazmat remediation methodology"/>
    <x v="3"/>
    <n v="177"/>
    <s v="Senior Hazmat Consultant"/>
  </r>
  <r>
    <x v="5"/>
    <m/>
    <s v="Drafting and develop hazmat remediation methodology"/>
    <x v="1"/>
    <n v="220"/>
    <s v="Principal Hazmat Consultant/Team Leader"/>
  </r>
  <r>
    <x v="5"/>
    <m/>
    <s v="Review and provide professional advice of hazmat remediation contractors' control plans"/>
    <x v="3"/>
    <n v="177"/>
    <s v="Senior Hazmat Consultant"/>
  </r>
  <r>
    <x v="5"/>
    <m/>
    <s v="Review and provide professional advice of hazmat remediation contractors' control plans"/>
    <x v="1"/>
    <n v="220"/>
    <s v="Principal Hazmat Consultant/Team Leader"/>
  </r>
  <r>
    <x v="5"/>
    <m/>
    <s v="Project administration/management including site mobilisation/access liaison"/>
    <x v="5"/>
    <n v="88"/>
    <s v="Project Admin Staff"/>
  </r>
  <r>
    <x v="6"/>
    <s v="Perth Metro"/>
    <s v="Hazardous material and occupational hygiene services"/>
    <x v="1"/>
    <n v="250"/>
    <m/>
  </r>
  <r>
    <x v="6"/>
    <s v="Regional WA"/>
    <s v="Hazardous material and occupational hygiene services"/>
    <x v="1"/>
    <n v="250"/>
    <s v="Travel and accommodation disbursements not included within the provided rate."/>
  </r>
  <r>
    <x v="7"/>
    <s v="Perth"/>
    <s v="Hazardous Materials Survey/Asbestos  audit surveys/Asbestos sampling &amp; air monitoring/Asbestos Risk Assessment &amp; Management Plan/Asbestos removal clearance certificate/Environmental monitoring &amp; Assessment/Asbestos contaminated soil assessment "/>
    <x v="0"/>
    <n v="330"/>
    <m/>
  </r>
  <r>
    <x v="7"/>
    <s v="Perth"/>
    <s v="Hazardous Materials Survey/Asbestos  audit surveys/Asbestos sampling &amp; air monitoring/Asbestos Risk Assessment &amp; Management Plan/Asbestos removal clearance certificate/Environmental monitoring &amp; Assessment/Asbestos contaminated soil assessment "/>
    <x v="6"/>
    <n v="275"/>
    <s v="Senior Principal"/>
  </r>
  <r>
    <x v="7"/>
    <s v="Perth"/>
    <s v="Hazardous Materials Survey/Asbestos  audit surveys/Asbestos sampling &amp; air monitoring/Asbestos Risk Assessment &amp; Management Plan/Asbestos removal clearance certificate/Environmental monitoring &amp; Assessment/Asbestos contaminated soil assessment "/>
    <x v="1"/>
    <n v="258.5"/>
    <m/>
  </r>
  <r>
    <x v="7"/>
    <s v="Perth"/>
    <s v="Hazardous Materials Survey/Asbestos  audit surveys/Asbestos sampling &amp; air monitoring/Asbestos Risk Assessment &amp; Management Plan/Asbestos removal clearance certificate/Environmental monitoring &amp; Assessment/Asbestos contaminated soil assessment "/>
    <x v="4"/>
    <n v="220"/>
    <s v="Licenced Asbestos Assessor"/>
  </r>
  <r>
    <x v="7"/>
    <s v="Perth"/>
    <s v="Hazardous Materials Survey/Asbestos  audit surveys/Asbestos sampling &amp; air monitoring/Asbestos Risk Assessment &amp; Management Plan/Asbestos removal clearance certificate/Environmental monitoring &amp; Assessment/Asbestos contaminated soil assessment "/>
    <x v="3"/>
    <n v="220"/>
    <m/>
  </r>
  <r>
    <x v="7"/>
    <s v="Perth"/>
    <s v="Hazardous Materials Survey/Asbestos  audit surveys/Asbestos sampling &amp; air monitoring/Asbestos Risk Assessment &amp; Management Plan/Asbestos removal clearance certificate/Environmental monitoring &amp; Assessment/Asbestos contaminated soil assessment "/>
    <x v="8"/>
    <n v="209"/>
    <s v="Principal GIS "/>
  </r>
  <r>
    <x v="7"/>
    <s v="Perth"/>
    <s v="Hazardous Materials Survey/Asbestos  audit surveys/Asbestos sampling &amp; air monitoring/Asbestos Risk Assessment &amp; Management Plan/Asbestos removal clearance certificate/Environmental monitoring &amp; Assessment/Asbestos contaminated soil assessment "/>
    <x v="7"/>
    <n v="181.5"/>
    <m/>
  </r>
  <r>
    <x v="7"/>
    <s v="Perth"/>
    <s v="Hazardous Materials Survey/Asbestos  audit surveys/Asbestos sampling &amp; air monitoring/Asbestos Risk Assessment &amp; Management Plan/Asbestos removal clearance certificate/Environmental monitoring &amp; Assessment/Asbestos contaminated soil assessment "/>
    <x v="9"/>
    <n v="159.5"/>
    <m/>
  </r>
  <r>
    <x v="7"/>
    <s v="Perth"/>
    <s v="Hazardous Materials Survey/Asbestos  audit surveys/Asbestos sampling &amp; air monitoring/Asbestos Risk Assessment &amp; Management Plan/Asbestos removal clearance certificate/Environmental monitoring &amp; Assessment/Asbestos contaminated soil assessment "/>
    <x v="5"/>
    <n v="148.5"/>
    <s v="Field Technician"/>
  </r>
  <r>
    <x v="8"/>
    <s v="Perth Metro"/>
    <s v="Asbestos, Occupational Hygiene "/>
    <x v="10"/>
    <n v="250"/>
    <s v="Licensed Asbestos Assessor, GradDipOccHygien&amp;Toxicology, BSc(Hons)"/>
  </r>
  <r>
    <x v="8"/>
    <s v="Perth Metro"/>
    <s v="Asbestos, Occupational Hygiene "/>
    <x v="1"/>
    <n v="200"/>
    <s v="Licensed Asbestos Assessor"/>
  </r>
  <r>
    <x v="8"/>
    <s v="Perth Metro"/>
    <s v="Occupational Hygiene"/>
    <x v="2"/>
    <n v="160"/>
    <s v="BSc"/>
  </r>
  <r>
    <x v="8"/>
    <s v="Perth Metro"/>
    <s v="Asbestos, Occupational Hygiene "/>
    <x v="3"/>
    <n v="130"/>
    <s v="Licensed Asbestos Assessor, BSc"/>
  </r>
  <r>
    <x v="8"/>
    <s v="Perth Metro"/>
    <s v="Asbestos, Occupational Hygiene "/>
    <x v="3"/>
    <n v="130"/>
    <s v="Licensed Asbestos Assessor, BSc"/>
  </r>
  <r>
    <x v="8"/>
    <s v="Perth Metro"/>
    <s v="Asbestos, Occupational Hygiene "/>
    <x v="3"/>
    <n v="130"/>
    <s v="Licensed Asbestos Assessor"/>
  </r>
  <r>
    <x v="8"/>
    <s v="Perth Metro"/>
    <s v="Asbestos, Occupational Hygiene "/>
    <x v="4"/>
    <n v="110"/>
    <s v="Licensed Asbestos Assessor"/>
  </r>
  <r>
    <x v="8"/>
    <s v="Perth Metro"/>
    <s v="Occupational Hygiene"/>
    <x v="7"/>
    <n v="110"/>
    <s v="BSc"/>
  </r>
  <r>
    <x v="9"/>
    <s v="Perth Metro"/>
    <m/>
    <x v="1"/>
    <n v="175"/>
    <m/>
  </r>
  <r>
    <x v="9"/>
    <s v="Perth Metro"/>
    <m/>
    <x v="4"/>
    <n v="175"/>
    <m/>
  </r>
  <r>
    <x v="9"/>
    <s v="Regional WA"/>
    <m/>
    <x v="1"/>
    <n v="200"/>
    <m/>
  </r>
  <r>
    <x v="9"/>
    <s v="Regional WA"/>
    <m/>
    <x v="4"/>
    <n v="200"/>
    <m/>
  </r>
  <r>
    <x v="10"/>
    <s v="Perth Metro"/>
    <s v="Hazardous Materials Inspections "/>
    <x v="1"/>
    <n v="368.5"/>
    <s v="P7 - * Rates - expected that P1 to P3 will complete majority site work"/>
  </r>
  <r>
    <x v="10"/>
    <s v="Perth Metro"/>
    <s v="Hazardous Materials Inspections "/>
    <x v="2"/>
    <n v="280.5"/>
    <s v="P6 - * Rates - expected that P1 to P3 will complete majority site work"/>
  </r>
  <r>
    <x v="10"/>
    <s v="Perth Metro"/>
    <s v="Hazardous Materials Inspections "/>
    <x v="3"/>
    <n v="236.5"/>
    <s v="P5 - * Rates - expected that P1 to P3 will complete majority site work"/>
  </r>
  <r>
    <x v="10"/>
    <s v="Perth Metro"/>
    <s v="Hazardous Materials Inspections "/>
    <x v="3"/>
    <n v="203.5"/>
    <s v="P4 - * Rates - expected that P1 to P3 will complete majority site work"/>
  </r>
  <r>
    <x v="10"/>
    <s v="Perth Metro"/>
    <s v="Hazardous Materials Inspections "/>
    <x v="5"/>
    <n v="176"/>
    <s v="P3 - * Rates - expected that P1 to P3 will complete majority site work"/>
  </r>
  <r>
    <x v="10"/>
    <s v="Perth Metro"/>
    <s v="Hazardous Materials Inspections "/>
    <x v="5"/>
    <n v="159.5"/>
    <s v="P2 - * Rates - expected that P1 to P3 will complete majority site work"/>
  </r>
  <r>
    <x v="10"/>
    <s v="Perth Metro"/>
    <s v="Hazardous Materials Inspections "/>
    <x v="9"/>
    <n v="143"/>
    <s v="P1 - * Rates - expected that P1 to P3 will complete majority site work"/>
  </r>
  <r>
    <x v="11"/>
    <s v="Perth Metro"/>
    <s v="Hazardous Materials Inspections"/>
    <x v="0"/>
    <n v="495"/>
    <s v="Principal Director, Section Director"/>
  </r>
  <r>
    <x v="11"/>
    <s v="Perth Metro"/>
    <s v="Hazardous Materials Inspections"/>
    <x v="6"/>
    <n v="410"/>
    <s v="Director, Technical Director"/>
  </r>
  <r>
    <x v="11"/>
    <s v="Perth Metro"/>
    <s v="Hazardous Materials Inspections"/>
    <x v="10"/>
    <n v="310"/>
    <s v="Associate Director, Senior Project Manager, Executive, Principal Professional, Design Manager"/>
  </r>
  <r>
    <x v="11"/>
    <s v="Perth Metro"/>
    <s v="Hazardous Materials Inspections"/>
    <x v="2"/>
    <n v="270"/>
    <s v="Associate, Project Manager"/>
  </r>
  <r>
    <x v="11"/>
    <s v="Perth Metro"/>
    <s v="Hazardous Materials Inspections"/>
    <x v="3"/>
    <n v="230"/>
    <s v="Senior Engineer, Senior Professional"/>
  </r>
  <r>
    <x v="11"/>
    <s v="Perth Metro"/>
    <s v="Hazardous Materials Inspections"/>
    <x v="7"/>
    <n v="200"/>
    <s v="Engineer, Professional"/>
  </r>
  <r>
    <x v="11"/>
    <s v="Perth Metro"/>
    <s v="Hazardous Materials Inspections"/>
    <x v="9"/>
    <n v="150"/>
    <s v="Graduate Engineer, Graduate Professional"/>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6">
  <r>
    <x v="0"/>
    <s v="Perth Metro"/>
    <s v="Civil Engineering"/>
    <x v="0"/>
    <n v="470.25"/>
    <s v="AECOM Industry Director level"/>
  </r>
  <r>
    <x v="0"/>
    <s v="Perth Metro"/>
    <s v="Civil Engineering"/>
    <x v="1"/>
    <n v="370.97500000000002"/>
    <s v="AECOM Technical Director level"/>
  </r>
  <r>
    <x v="0"/>
    <s v="Perth Metro"/>
    <s v="Civil Engineering"/>
    <x v="2"/>
    <n v="339.625"/>
    <s v="AECOM Associate Director level"/>
  </r>
  <r>
    <x v="0"/>
    <s v="Perth Metro"/>
    <s v="Civil Engineering"/>
    <x v="3"/>
    <n v="266.47500000000002"/>
    <s v="AECOM Principal level"/>
  </r>
  <r>
    <x v="0"/>
    <s v="Perth Metro"/>
    <s v="Civil Engineering"/>
    <x v="4"/>
    <n v="219.45"/>
    <s v="AECOM Senior Engineer level"/>
  </r>
  <r>
    <x v="0"/>
    <s v="Perth Metro"/>
    <s v="Civil Engineering"/>
    <x v="5"/>
    <n v="182.875"/>
    <s v="For this discipline this denotes our &quot;Experienced Engineer&quot;"/>
  </r>
  <r>
    <x v="0"/>
    <s v="Perth Metro"/>
    <s v="Civil Engineering"/>
    <x v="6"/>
    <n v="156.75"/>
    <s v="AECOM Graduate Engineer level"/>
  </r>
  <r>
    <x v="0"/>
    <s v="Perth Metro"/>
    <s v="Civil Engineering"/>
    <x v="5"/>
    <n v="256.02499999999998"/>
    <s v="For this discipline this denotes our &quot;Principal Technical Officer&quot;"/>
  </r>
  <r>
    <x v="0"/>
    <s v="Perth Metro"/>
    <s v="Civil Engineering"/>
    <x v="7"/>
    <n v="203.77500000000001"/>
    <s v="AECOM SeniorTechnical Officer"/>
  </r>
  <r>
    <x v="0"/>
    <s v="Perth Metro"/>
    <s v="Civil Engineering"/>
    <x v="8"/>
    <n v="161.97499999999999"/>
    <s v="AECOM Technical Officer"/>
  </r>
  <r>
    <x v="0"/>
    <s v="India (Overseas design Centre)"/>
    <s v="Civil Engineering"/>
    <x v="1"/>
    <n v="242"/>
    <s v="AECOM Technical Director level. These rates are for our overseas documentation centre in India. Specialists within India would require submission of a seperate rate should be required."/>
  </r>
  <r>
    <x v="0"/>
    <s v="India (Overseas design Centre)"/>
    <s v="Civil Engineering"/>
    <x v="2"/>
    <n v="176"/>
    <s v="AECOM Associate Director level.  These rates are for our overseas documentation centre in India. Specialists within India would require submission of a seperate rate should be required."/>
  </r>
  <r>
    <x v="0"/>
    <s v="India (Overseas design Centre)"/>
    <s v="Civil Engineering"/>
    <x v="3"/>
    <n v="115.5"/>
    <s v="AECOM Associate Director level.  These rates are for our overseas documentation centre in India. Specialists within India would require submission of a seperate rate should be required."/>
  </r>
  <r>
    <x v="0"/>
    <s v="India (Overseas design Centre)"/>
    <s v="Civil Engineering"/>
    <x v="4"/>
    <n v="95"/>
    <s v="AECOM Senior Engineer level.  These rates are for our overseas documentation centre in India. Specialists within India would require submission of a seperate rate should be required."/>
  </r>
  <r>
    <x v="0"/>
    <s v="India (Overseas design Centre)"/>
    <s v="Civil Engineering"/>
    <x v="5"/>
    <n v="80"/>
    <s v="For this discipline this denotes our &quot;Experienced Engineer&quot;.  These rates are for our overseas documentation centre in India. Specialists within India would require submission of a seperate rate should be required."/>
  </r>
  <r>
    <x v="0"/>
    <s v="India (Overseas design Centre)"/>
    <s v="Civil Engineering"/>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Civil Engineering"/>
    <x v="7"/>
    <n v="82.5"/>
    <s v="AECOM SeniorTechnical Officer. These rates are for our overseas documentation centre in India. Specialists within India would require submission of a seperate rate should be required."/>
  </r>
  <r>
    <x v="0"/>
    <s v="India (Overseas design Centre)"/>
    <s v="Civil Engineering"/>
    <x v="8"/>
    <n v="66"/>
    <s v="AECOM Technical Officer. These rates are for our overseas documentation centre in India. Specialists within India would require submission of a seperate rate should be required."/>
  </r>
  <r>
    <x v="1"/>
    <s v="Perth"/>
    <s v="Project Lead"/>
    <x v="0"/>
    <n v="330"/>
    <s v="Peter Airey AM, Managing Director"/>
  </r>
  <r>
    <x v="1"/>
    <s v="Perth"/>
    <s v="Project Lead"/>
    <x v="0"/>
    <n v="330"/>
    <s v="John Taylor, Director"/>
  </r>
  <r>
    <x v="1"/>
    <s v="Perth"/>
    <s v="Lead Civil Design, QA/QC"/>
    <x v="4"/>
    <n v="275"/>
    <s v="Marian Kustra, Senior Civil Engineer"/>
  </r>
  <r>
    <x v="1"/>
    <s v="Perth"/>
    <s v="Civil Design, QA/QC"/>
    <x v="5"/>
    <n v="255"/>
    <s v="Ali Lou, Experienced Civil Engineer"/>
  </r>
  <r>
    <x v="2"/>
    <s v="Perth"/>
    <s v="Civil Engineering - Civil Infrastructure &amp; Building Civils"/>
    <x v="0"/>
    <n v="510"/>
    <m/>
  </r>
  <r>
    <x v="2"/>
    <s v="Melbourne"/>
    <s v="Civil Engineering - Civil Infrastructure &amp; Building Civils"/>
    <x v="1"/>
    <n v="380"/>
    <m/>
  </r>
  <r>
    <x v="2"/>
    <s v="Perth"/>
    <s v="Civil Engineering - Hydrology, Drainage, Urban Water Management"/>
    <x v="2"/>
    <n v="330"/>
    <m/>
  </r>
  <r>
    <x v="2"/>
    <s v="Perth"/>
    <s v="Water Management Plans"/>
    <x v="3"/>
    <n v="280"/>
    <m/>
  </r>
  <r>
    <x v="2"/>
    <s v="Perth"/>
    <s v="Civil Engineering - Hydrology, Flooding"/>
    <x v="4"/>
    <n v="225"/>
    <m/>
  </r>
  <r>
    <x v="2"/>
    <s v="Perth"/>
    <s v="Civil Engineering - Civil Infrastructure &amp; Building Civils"/>
    <x v="9"/>
    <n v="170"/>
    <m/>
  </r>
  <r>
    <x v="2"/>
    <s v="Perth"/>
    <s v="Civil Engineering - Civil Infrastructure &amp; Building Civils"/>
    <x v="7"/>
    <n v="120"/>
    <m/>
  </r>
  <r>
    <x v="2"/>
    <s v="Perth"/>
    <s v="Civil Engineering - Civil Infrastructure &amp; Building Civils"/>
    <x v="6"/>
    <n v="120"/>
    <m/>
  </r>
  <r>
    <x v="3"/>
    <s v="Australia"/>
    <s v="For the provision of services in relation to civil engineering, hydrology and hydrology engineering, and specialist requirements such as, but not limited to, gas and water supply schemes, and water management plans."/>
    <x v="0"/>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
    <n v="42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0"/>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2"/>
    <n v="375"/>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3"/>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11"/>
    <n v="34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4"/>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9"/>
    <n v="29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5"/>
    <n v="23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7"/>
    <n v="25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8"/>
    <n v="200"/>
    <s v="Rates agreed with other clients vary by project and are commercial in confidence so will not be provided."/>
  </r>
  <r>
    <x v="3"/>
    <s v="Australia"/>
    <s v="For the provision of services in relation to civil engineering, hydrology and hydrology engineering, and specialist requirements such as, but not limited to, gas and water supply schemes, and water management plans."/>
    <x v="6"/>
    <n v="180"/>
    <s v="Rates agreed with other clients vary by project and are commercial in confidence so will not be provided."/>
  </r>
  <r>
    <x v="4"/>
    <s v="All"/>
    <s v="Civil Engineering"/>
    <x v="1"/>
    <n v="385"/>
    <s v="Director"/>
  </r>
  <r>
    <x v="4"/>
    <s v="All"/>
    <s v="Civil Engineering"/>
    <x v="3"/>
    <n v="363"/>
    <s v="Principal (L9)"/>
  </r>
  <r>
    <x v="4"/>
    <s v="All"/>
    <s v="Civil Engineering"/>
    <x v="11"/>
    <n v="341"/>
    <s v="Associate (L8)"/>
  </r>
  <r>
    <x v="4"/>
    <s v="All"/>
    <s v="Civil Engineering"/>
    <x v="5"/>
    <n v="308"/>
    <s v="Lead Engineer / Consultant / Manager (L7)"/>
  </r>
  <r>
    <x v="4"/>
    <s v="All"/>
    <s v="Civil Engineering"/>
    <x v="4"/>
    <n v="264"/>
    <s v="Senior Engineer / Consultant / Manager / Draftsperson (L6)"/>
  </r>
  <r>
    <x v="4"/>
    <s v="All"/>
    <s v="Civil Engineering"/>
    <x v="7"/>
    <n v="231"/>
    <s v="Engineer (L5)"/>
  </r>
  <r>
    <x v="4"/>
    <s v="All"/>
    <s v="Civil Engineering"/>
    <x v="7"/>
    <n v="198"/>
    <s v="Engineer (L4) / Draftsperson"/>
  </r>
  <r>
    <x v="4"/>
    <s v="All"/>
    <s v="Civil Engineering"/>
    <x v="6"/>
    <n v="187"/>
    <s v="Graduate (L3)"/>
  </r>
  <r>
    <x v="5"/>
    <s v="Perth Metro"/>
    <s v="Civil Director"/>
    <x v="1"/>
    <n v="511.5"/>
    <s v="Director or Technical Director. Min 20 years of experience"/>
  </r>
  <r>
    <x v="5"/>
    <s v="Perth Metro"/>
    <s v="Senior Associate Civil Engineer"/>
    <x v="2"/>
    <n v="429"/>
    <s v="Senior Associate Engineer. Min 15 years of experience"/>
  </r>
  <r>
    <x v="5"/>
    <s v="Perth Metro"/>
    <s v="Senior Civil Engineer"/>
    <x v="4"/>
    <n v="357.5"/>
    <s v="Senior Engineer or Associate Engineer. Min 10 years of experience"/>
  </r>
  <r>
    <x v="5"/>
    <s v="Perth Metro"/>
    <s v="Senior Civil Designer"/>
    <x v="7"/>
    <n v="341"/>
    <s v="Senior Civil Designer. Min 10 years experience"/>
  </r>
  <r>
    <x v="5"/>
    <s v="Perth Metro"/>
    <s v="Senior Civil Drafter"/>
    <x v="8"/>
    <n v="280.5"/>
    <s v="Senior Civil Drafter. Min 15 years experience"/>
  </r>
  <r>
    <x v="5"/>
    <s v="Perth Metro"/>
    <s v="Civil Engineer"/>
    <x v="4"/>
    <n v="275"/>
    <s v="Engineer. Min 3 years of experience. Additional 'Engineer' Level of Personnel necessary"/>
  </r>
  <r>
    <x v="5"/>
    <s v="Perth Metro"/>
    <s v="Civil Designer"/>
    <x v="7"/>
    <n v="264"/>
    <s v="Civil Designer"/>
  </r>
  <r>
    <x v="5"/>
    <s v="Perth Metro"/>
    <s v="Civil Drafter"/>
    <x v="8"/>
    <n v="225.5"/>
    <s v="Civil Drafter. Min 3 years experience"/>
  </r>
  <r>
    <x v="5"/>
    <s v="Perth Metro"/>
    <s v="Graduate Civil Engineer"/>
    <x v="6"/>
    <n v="225.5"/>
    <m/>
  </r>
  <r>
    <x v="6"/>
    <s v="Perth, Albany, Interstate"/>
    <s v="Civil Engineering"/>
    <x v="3"/>
    <n v="374"/>
    <m/>
  </r>
  <r>
    <x v="6"/>
    <s v="Perth, Albany, Interstate"/>
    <s v="Civil Engineering"/>
    <x v="1"/>
    <n v="347"/>
    <m/>
  </r>
  <r>
    <x v="6"/>
    <s v="Perth, Albany, Interstate"/>
    <s v="Civil Engineering"/>
    <x v="11"/>
    <n v="330"/>
    <m/>
  </r>
  <r>
    <x v="6"/>
    <s v="Perth, Albany, Interstate"/>
    <s v="Civil Engineering"/>
    <x v="10"/>
    <n v="275"/>
    <m/>
  </r>
  <r>
    <x v="6"/>
    <s v="Perth, Albany, Interstate"/>
    <s v="Civil Engineering"/>
    <x v="4"/>
    <n v="242"/>
    <m/>
  </r>
  <r>
    <x v="6"/>
    <s v="Perth, Albany, Interstate"/>
    <s v="Civil Engineering"/>
    <x v="5"/>
    <n v="198"/>
    <m/>
  </r>
  <r>
    <x v="6"/>
    <s v="Perth, Albany, Interstate"/>
    <s v="Civil Designer"/>
    <x v="4"/>
    <n v="253"/>
    <m/>
  </r>
  <r>
    <x v="6"/>
    <s v="Perth, Albany, Interstate"/>
    <s v="Civil Designer"/>
    <x v="7"/>
    <n v="209"/>
    <m/>
  </r>
  <r>
    <x v="6"/>
    <s v="Perth, Albany, Interstate"/>
    <s v="Civil Drafter"/>
    <x v="8"/>
    <n v="198"/>
    <m/>
  </r>
  <r>
    <x v="6"/>
    <s v="Perth, Albany, Interstate"/>
    <s v="Civil site supervisor"/>
    <x v="5"/>
    <n v="209"/>
    <m/>
  </r>
  <r>
    <x v="7"/>
    <s v="Perth Metro"/>
    <s v="Engineering"/>
    <x v="1"/>
    <n v="498.30000000000007"/>
    <m/>
  </r>
  <r>
    <x v="7"/>
    <s v="Perth Metro"/>
    <s v="Engineering"/>
    <x v="10"/>
    <n v="471.90000000000003"/>
    <m/>
  </r>
  <r>
    <x v="7"/>
    <s v="Perth Metro"/>
    <s v="Engineering"/>
    <x v="3"/>
    <n v="403.70000000000005"/>
    <m/>
  </r>
  <r>
    <x v="7"/>
    <s v="Perth Metro"/>
    <s v="Engineering"/>
    <x v="11"/>
    <n v="339.90000000000003"/>
    <m/>
  </r>
  <r>
    <x v="7"/>
    <s v="Perth Metro"/>
    <s v="Engineering"/>
    <x v="4"/>
    <n v="304.70000000000005"/>
    <m/>
  </r>
  <r>
    <x v="7"/>
    <s v="Perth Metro"/>
    <s v="Engineering"/>
    <x v="5"/>
    <n v="261.8"/>
    <m/>
  </r>
  <r>
    <x v="7"/>
    <s v="Perth Metro"/>
    <s v="Engineering"/>
    <x v="9"/>
    <n v="227.70000000000002"/>
    <m/>
  </r>
  <r>
    <x v="7"/>
    <s v="Perth Metro"/>
    <s v="Engineering"/>
    <x v="6"/>
    <n v="168.3"/>
    <m/>
  </r>
  <r>
    <x v="7"/>
    <s v="Perth Metro"/>
    <s v="Drafting / Design"/>
    <x v="4"/>
    <n v="343.2"/>
    <m/>
  </r>
  <r>
    <x v="7"/>
    <s v="Perth Metro"/>
    <s v="Drafting / Design"/>
    <x v="5"/>
    <n v="309.10000000000002"/>
    <m/>
  </r>
  <r>
    <x v="7"/>
    <s v="Perth Metro"/>
    <s v="Drafting / Design"/>
    <x v="7"/>
    <n v="236.5"/>
    <m/>
  </r>
  <r>
    <x v="7"/>
    <s v="Perth Metro"/>
    <s v="Drafting"/>
    <x v="8"/>
    <n v="202.4"/>
    <m/>
  </r>
  <r>
    <x v="7"/>
    <s v="Perth Metro"/>
    <s v="Drafting"/>
    <x v="8"/>
    <n v="159.5"/>
    <m/>
  </r>
  <r>
    <x v="7"/>
    <s v="Manila, Philippines"/>
    <s v="Engineering"/>
    <x v="4"/>
    <n v="240.9"/>
    <m/>
  </r>
  <r>
    <x v="7"/>
    <s v="Manila, Philippines"/>
    <s v="Engineering"/>
    <x v="4"/>
    <n v="201.3"/>
    <m/>
  </r>
  <r>
    <x v="7"/>
    <s v="Manila, Philippines"/>
    <s v="Engineering"/>
    <x v="9"/>
    <n v="161.69999999999999"/>
    <m/>
  </r>
  <r>
    <x v="7"/>
    <s v="Manila, Philippines"/>
    <s v="Engineering"/>
    <x v="6"/>
    <n v="92.4"/>
    <m/>
  </r>
  <r>
    <x v="7"/>
    <s v="Manila, Philippines"/>
    <s v="Drafting / Design"/>
    <x v="7"/>
    <n v="122.1"/>
    <m/>
  </r>
  <r>
    <x v="7"/>
    <s v="Manila, Philippines"/>
    <s v="Drafting"/>
    <x v="7"/>
    <n v="85.8"/>
    <m/>
  </r>
  <r>
    <x v="7"/>
    <s v="Manila, Philippines"/>
    <s v="Drafting"/>
    <x v="8"/>
    <n v="72.599999999999994"/>
    <m/>
  </r>
  <r>
    <x v="8"/>
    <s v="Perth Metro"/>
    <s v="Masterplanning/Concept"/>
    <x v="3"/>
    <n v="440"/>
    <m/>
  </r>
  <r>
    <x v="8"/>
    <s v="Perth Metro"/>
    <s v="Masterplanning/Concept"/>
    <x v="10"/>
    <n v="385"/>
    <m/>
  </r>
  <r>
    <x v="8"/>
    <s v="Perth Metro"/>
    <s v="Engineering"/>
    <x v="4"/>
    <n v="231"/>
    <m/>
  </r>
  <r>
    <x v="8"/>
    <s v="Perth Metro"/>
    <s v="Documentation"/>
    <x v="8"/>
    <n v="209"/>
    <m/>
  </r>
  <r>
    <x v="8"/>
    <s v="Perth Metro"/>
    <s v="Graduate"/>
    <x v="6"/>
    <n v="154"/>
    <m/>
  </r>
  <r>
    <x v="8"/>
    <s v="Perth Metro"/>
    <s v="Contract Administrator"/>
    <x v="7"/>
    <n v="187"/>
    <m/>
  </r>
  <r>
    <x v="9"/>
    <s v="Perth, WA"/>
    <s v="Acoustic Consultancy"/>
    <x v="1"/>
    <n v="396"/>
    <s v="Director"/>
  </r>
  <r>
    <x v="9"/>
    <s v="Perth, WA"/>
    <s v="Acoustic Consultancy"/>
    <x v="10"/>
    <n v="374"/>
    <s v="Business Leader / Group Leader (Non-Director)"/>
  </r>
  <r>
    <x v="9"/>
    <s v="Perth, WA"/>
    <s v="Acoustic Consultancy"/>
    <x v="2"/>
    <n v="341"/>
    <s v="Associate Director"/>
  </r>
  <r>
    <x v="9"/>
    <s v="Perth, WA"/>
    <s v="Acoustic Consultancy"/>
    <x v="3"/>
    <n v="319"/>
    <s v="Principal"/>
  </r>
  <r>
    <x v="9"/>
    <s v="Perth, WA"/>
    <s v="Acoustic Consultancy"/>
    <x v="11"/>
    <n v="286"/>
    <s v="Associate"/>
  </r>
  <r>
    <x v="9"/>
    <s v="Perth, WA"/>
    <s v="Acoustic Consultancy"/>
    <x v="5"/>
    <n v="264"/>
    <s v="Project Technical Lead (Non-Associate or above)"/>
  </r>
  <r>
    <x v="9"/>
    <s v="Perth, WA"/>
    <s v="Acoustic Consultancy"/>
    <x v="4"/>
    <n v="242"/>
    <s v="Senior Engineer / Senior Designer"/>
  </r>
  <r>
    <x v="9"/>
    <s v="Perth, WA"/>
    <s v="Acoustic Consultancy"/>
    <x v="7"/>
    <n v="209"/>
    <s v="Designer / Engineer"/>
  </r>
  <r>
    <x v="9"/>
    <s v="Perth, WA"/>
    <s v="Acoustic Consultancy"/>
    <x v="6"/>
    <n v="132"/>
    <s v="Graduate"/>
  </r>
  <r>
    <x v="10"/>
    <s v="Perth, WA"/>
    <s v="Civil Engineering Services"/>
    <x v="5"/>
    <n v="120.3125"/>
    <s v="Kristi Kanarik - Junior Civil Drafter"/>
  </r>
  <r>
    <x v="10"/>
    <s v="Perth, WA"/>
    <s v="Civil Engineering Services"/>
    <x v="5"/>
    <n v="197.3125"/>
    <s v="Ben Walton - Civil Engineer 2"/>
  </r>
  <r>
    <x v="10"/>
    <s v="Perth, WA"/>
    <s v="Civil Engineering Services"/>
    <x v="5"/>
    <n v="197.3125"/>
    <s v="Robert Audino - Civil Engineer 2"/>
  </r>
  <r>
    <x v="10"/>
    <s v="Perth, WA"/>
    <s v="Civil Engineering Services"/>
    <x v="4"/>
    <n v="221.375"/>
    <s v="Jim Curtis - Senior Civil Designer"/>
  </r>
  <r>
    <x v="10"/>
    <s v="Perth, WA"/>
    <s v="Civil Engineering Services"/>
    <x v="3"/>
    <n v="235.8125"/>
    <s v="Lindsay Oosterwaal - Principal Civil Designer"/>
  </r>
  <r>
    <x v="10"/>
    <s v="Perth, WA"/>
    <s v="Civil Engineering Services"/>
    <x v="3"/>
    <n v="235.8125"/>
    <s v="Eugene Noronha - Principal Civil Designer"/>
  </r>
  <r>
    <x v="10"/>
    <s v="Perth, WA"/>
    <s v="Civil Engineering Services"/>
    <x v="3"/>
    <n v="303.1875"/>
    <s v="Will Bowyer - Principal Civil Engineer"/>
  </r>
  <r>
    <x v="10"/>
    <s v="Perth, WA"/>
    <s v="Civil Engineering Services"/>
    <x v="3"/>
    <n v="327.25"/>
    <s v="Matt Hurba - Senior Principal Civil Engineer"/>
  </r>
  <r>
    <x v="11"/>
    <s v="Perth Metro"/>
    <s v="Civil Engineering"/>
    <x v="1"/>
    <n v="430"/>
    <s v="Principal Director, Section Director"/>
  </r>
  <r>
    <x v="11"/>
    <s v="Perth Metro"/>
    <s v="Civil Engineering"/>
    <x v="10"/>
    <n v="345"/>
    <s v="Director, Technical Director"/>
  </r>
  <r>
    <x v="11"/>
    <s v="Perth Metro"/>
    <s v="Civil Engineering"/>
    <x v="2"/>
    <n v="305"/>
    <s v="Associate Director, Senior Project Manager, Executive, Principal Professional, Design Manager"/>
  </r>
  <r>
    <x v="11"/>
    <s v="Perth Metro"/>
    <s v="Civil Engineering"/>
    <x v="11"/>
    <n v="245"/>
    <s v="Associate, Project Manager"/>
  </r>
  <r>
    <x v="11"/>
    <s v="Perth Metro"/>
    <s v="Civil Engineering"/>
    <x v="4"/>
    <n v="215"/>
    <s v="Senior Engineer, Senior Professional"/>
  </r>
  <r>
    <x v="11"/>
    <s v="Perth Metro"/>
    <s v="Civil Engineering"/>
    <x v="9"/>
    <n v="175"/>
    <s v="Engineer, Professional"/>
  </r>
  <r>
    <x v="11"/>
    <s v="Perth Metro"/>
    <s v="Civil Engineering"/>
    <x v="6"/>
    <n v="145"/>
    <s v="Graduate Engineer, Graduate Professional"/>
  </r>
  <r>
    <x v="11"/>
    <s v="Perth Metro"/>
    <s v="Civil Engineering"/>
    <x v="5"/>
    <n v="215"/>
    <s v="BIM Leader, Snr BIM Coord, Snr BIM Tech, Snr Designer, Snr Tech Off, Snr Draftsperson"/>
  </r>
  <r>
    <x v="11"/>
    <s v="Perth Metro"/>
    <s v="Civil Engineering"/>
    <x v="7"/>
    <n v="185"/>
    <s v="Project BIM Technician, BIM Coordinator, Designer, Modeller"/>
  </r>
  <r>
    <x v="11"/>
    <s v="Perth Metro"/>
    <s v="Civil Engineering"/>
    <x v="8"/>
    <n v="145"/>
    <s v="BIM Technician, Draftsperson, BIM Admin, Intern"/>
  </r>
  <r>
    <x v="11"/>
    <s v="Phillipines"/>
    <s v="Civil Engineering"/>
    <x v="5"/>
    <n v="110"/>
    <s v="BIM Leader, Snr BIM Coord, Snr BIM Tech, Snr Designer, Snr Tech Off, Snr Draftsperson"/>
  </r>
  <r>
    <x v="11"/>
    <s v="Phillipines"/>
    <s v="Civil Engineering"/>
    <x v="7"/>
    <n v="95"/>
    <s v="Project BIM Technician, BIM Coordinator, Designer, Modeller"/>
  </r>
  <r>
    <x v="11"/>
    <s v="Phillipines"/>
    <s v="Civil Engineering"/>
    <x v="8"/>
    <n v="75"/>
    <s v="BIM Technician, Draftsperson, BIM Admin, Intern"/>
  </r>
  <r>
    <x v="12"/>
    <s v="Perth"/>
    <s v="Civil Engineering"/>
    <x v="0"/>
    <n v="288.2"/>
    <m/>
  </r>
  <r>
    <x v="12"/>
    <s v="Perth"/>
    <s v="Civil Engineering"/>
    <x v="1"/>
    <n v="288.2"/>
    <m/>
  </r>
  <r>
    <x v="12"/>
    <s v="Perth"/>
    <s v="Civil Engineering"/>
    <x v="11"/>
    <n v="242"/>
    <m/>
  </r>
  <r>
    <x v="12"/>
    <s v="Perth"/>
    <s v="Civil Engineering"/>
    <x v="4"/>
    <n v="242"/>
    <m/>
  </r>
  <r>
    <x v="12"/>
    <s v="Perth"/>
    <s v="Civil Engineering"/>
    <x v="6"/>
    <n v="187"/>
    <m/>
  </r>
  <r>
    <x v="12"/>
    <s v="Perth"/>
    <s v="Civil Drafting"/>
    <x v="7"/>
    <n v="157.30000000000001"/>
    <m/>
  </r>
  <r>
    <x v="12"/>
    <s v="Perth"/>
    <s v="Civil Drafting"/>
    <x v="8"/>
    <n v="157.30000000000001"/>
    <m/>
  </r>
  <r>
    <x v="13"/>
    <s v="Perth Metro"/>
    <s v="Earthworks"/>
    <x v="8"/>
    <n v="120"/>
    <m/>
  </r>
  <r>
    <x v="13"/>
    <s v="Perth Metro"/>
    <s v="Earthworks"/>
    <x v="7"/>
    <n v="140"/>
    <m/>
  </r>
  <r>
    <x v="13"/>
    <s v="Perth Metro, Karratha"/>
    <s v="Earthworks"/>
    <x v="5"/>
    <n v="170"/>
    <s v="Hourly rates for Karratha excludes travel costs"/>
  </r>
  <r>
    <x v="13"/>
    <s v="Perth Metro, Karratha"/>
    <s v="Earthworks"/>
    <x v="4"/>
    <n v="200"/>
    <s v="Hourly rates for Karratha excludes travel costs"/>
  </r>
  <r>
    <x v="13"/>
    <s v="Perth Metro, Karratha"/>
    <s v="Earthworks"/>
    <x v="11"/>
    <n v="230"/>
    <s v="Hourly rates for Karratha excludes travel costs"/>
  </r>
  <r>
    <x v="13"/>
    <s v="Perth Metro, Karratha"/>
    <s v="Earthworks"/>
    <x v="3"/>
    <n v="265"/>
    <s v="Hourly rates for Karratha excludes travel costs"/>
  </r>
  <r>
    <x v="13"/>
    <s v="Perth Metro, Karratha"/>
    <s v="Earthworks"/>
    <x v="10"/>
    <n v="265"/>
    <s v="Hourly rates for Karratha excludes travel costs"/>
  </r>
  <r>
    <x v="13"/>
    <s v="Philippines"/>
    <s v="Earthworks"/>
    <x v="6"/>
    <n v="65"/>
    <m/>
  </r>
  <r>
    <x v="13"/>
    <s v="Perth Metro"/>
    <s v="Pavements (including Roads)"/>
    <x v="8"/>
    <n v="120"/>
    <m/>
  </r>
  <r>
    <x v="13"/>
    <s v="Perth Metro"/>
    <s v="Pavements (including Roads)"/>
    <x v="7"/>
    <n v="140"/>
    <m/>
  </r>
  <r>
    <x v="13"/>
    <s v="Perth Metro, Karratha"/>
    <s v="Pavements (including Roads)"/>
    <x v="5"/>
    <n v="170"/>
    <s v="Hourly rates for Karratha excludes travel costs"/>
  </r>
  <r>
    <x v="13"/>
    <s v="Perth Metro, Karratha"/>
    <s v="Pavements (including Roads)"/>
    <x v="4"/>
    <n v="200"/>
    <s v="Hourly rates for Karratha excludes travel costs"/>
  </r>
  <r>
    <x v="13"/>
    <s v="Perth Metro, Karratha"/>
    <s v="Pavements (including Roads)"/>
    <x v="11"/>
    <n v="230"/>
    <s v="Hourly rates for Karratha excludes travel costs"/>
  </r>
  <r>
    <x v="13"/>
    <s v="Perth Metro, Karratha"/>
    <s v="Pavements (including Roads)"/>
    <x v="3"/>
    <n v="265"/>
    <s v="Hourly rates for Karratha excludes travel costs"/>
  </r>
  <r>
    <x v="13"/>
    <s v="Perth Metro, Karratha"/>
    <s v="Pavements (including Roads)"/>
    <x v="10"/>
    <n v="265"/>
    <s v="Hourly rates for Karratha excludes travel costs"/>
  </r>
  <r>
    <x v="13"/>
    <s v="Philippines"/>
    <s v="Pavements (including Roads)"/>
    <x v="6"/>
    <n v="65"/>
    <m/>
  </r>
  <r>
    <x v="13"/>
    <s v="Perth Metro"/>
    <s v="Hydrology (Surface Water, Drainage, Stormwater, Urban Water Management Theory)"/>
    <x v="8"/>
    <n v="120"/>
    <m/>
  </r>
  <r>
    <x v="13"/>
    <s v="Perth Metro"/>
    <s v="Hydrology (Surface Water, Drainage, Stormwater, Urban Water Management Theory)"/>
    <x v="7"/>
    <n v="140"/>
    <m/>
  </r>
  <r>
    <x v="13"/>
    <s v="Perth Metro, Karratha"/>
    <s v="Hydrology (Surface Water, Drainage, Stormwater, Urban Water Management Theory)"/>
    <x v="5"/>
    <n v="170"/>
    <s v="Hourly rates for Karratha excludes travel costs"/>
  </r>
  <r>
    <x v="13"/>
    <s v="Perth Metro, Karratha"/>
    <s v="Hydrology (Surface Water, Drainage, Stormwater, Urban Water Management Theory)"/>
    <x v="4"/>
    <n v="200"/>
    <s v="Hourly rates for Karratha excludes travel costs"/>
  </r>
  <r>
    <x v="13"/>
    <s v="Perth Metro, Karratha"/>
    <s v="Hydrology (Surface Water, Drainage, Stormwater, Urban Water Management Theory)"/>
    <x v="11"/>
    <n v="230"/>
    <s v="Hourly rates for Karratha excludes travel costs"/>
  </r>
  <r>
    <x v="13"/>
    <s v="Perth Metro, Karratha"/>
    <s v="Hydrology (Surface Water, Drainage, Stormwater, Urban Water Management Theory)"/>
    <x v="3"/>
    <n v="265"/>
    <s v="Hourly rates for Karratha excludes travel costs"/>
  </r>
  <r>
    <x v="13"/>
    <s v="Perth Metro, Karratha"/>
    <s v="Hydrology (Surface Water, Drainage, Stormwater, Urban Water Management Theory)"/>
    <x v="10"/>
    <n v="265"/>
    <s v="Hourly rates for Karratha excludes travel costs"/>
  </r>
  <r>
    <x v="13"/>
    <s v="Philippines"/>
    <s v="Hydrology (Surface Water, Drainage, Stormwater, Urban Water Management Theory)"/>
    <x v="6"/>
    <n v="65"/>
    <m/>
  </r>
  <r>
    <x v="13"/>
    <s v="Perth Metro"/>
    <s v="Hydrogeology"/>
    <x v="11"/>
    <n v="230"/>
    <m/>
  </r>
  <r>
    <x v="13"/>
    <s v="Perth Metro"/>
    <s v="Hydrogeology"/>
    <x v="3"/>
    <n v="265"/>
    <m/>
  </r>
  <r>
    <x v="13"/>
    <s v="Perth Metro"/>
    <s v="Hydrogeology"/>
    <x v="10"/>
    <n v="265"/>
    <m/>
  </r>
  <r>
    <x v="14"/>
    <s v="Perth Metro"/>
    <s v="Civil Engineering"/>
    <x v="1"/>
    <n v="420"/>
    <s v="Director"/>
  </r>
  <r>
    <x v="14"/>
    <s v="Perth Metro"/>
    <s v="Civil Engineering"/>
    <x v="2"/>
    <n v="295"/>
    <s v="Associate Director"/>
  </r>
  <r>
    <x v="14"/>
    <s v="Perth Metro"/>
    <s v="Civil Engineering"/>
    <x v="5"/>
    <n v="280"/>
    <s v="Supervising Engineer "/>
  </r>
  <r>
    <x v="14"/>
    <s v="Perth Metro"/>
    <s v="Civil Engineering"/>
    <x v="4"/>
    <n v="265"/>
    <s v="Senior Engineer "/>
  </r>
  <r>
    <x v="14"/>
    <s v="Perth Metro"/>
    <s v="Civil Engineering"/>
    <x v="4"/>
    <n v="235"/>
    <s v="Engineer (Level 2)"/>
  </r>
  <r>
    <x v="14"/>
    <s v="Perth Metro"/>
    <s v="Civil Engineering"/>
    <x v="4"/>
    <n v="210"/>
    <s v="Engineer (Level 1)"/>
  </r>
  <r>
    <x v="14"/>
    <s v="Perth Metro"/>
    <s v="Civil Engineering"/>
    <x v="6"/>
    <n v="160"/>
    <s v="Graduate Engineer"/>
  </r>
  <r>
    <x v="14"/>
    <s v="Perth Metro"/>
    <s v="Civil Engineering"/>
    <x v="5"/>
    <n v="200"/>
    <s v="3D Revit Moddeller"/>
  </r>
  <r>
    <x v="14"/>
    <s v="Perth Metro"/>
    <s v="Civil Engineering"/>
    <x v="4"/>
    <n v="180"/>
    <s v="Senior Draftperson"/>
  </r>
  <r>
    <x v="14"/>
    <s v="Perth Metro"/>
    <s v="Civil Engineering"/>
    <x v="8"/>
    <n v="160"/>
    <s v="Draftperson"/>
  </r>
  <r>
    <x v="14"/>
    <s v="Perth Metro"/>
    <s v="Civil Engineering"/>
    <x v="8"/>
    <n v="110"/>
    <s v="Trainee Draftperson"/>
  </r>
  <r>
    <x v="15"/>
    <s v="Australia"/>
    <s v="Civil Engineering"/>
    <x v="0"/>
    <n v="462.00000000000006"/>
    <m/>
  </r>
  <r>
    <x v="15"/>
    <s v="Australia"/>
    <s v="Civil Engineering"/>
    <x v="1"/>
    <n v="396.00000000000006"/>
    <m/>
  </r>
  <r>
    <x v="15"/>
    <s v="Australia"/>
    <s v="Civil Engineering"/>
    <x v="10"/>
    <n v="352"/>
    <m/>
  </r>
  <r>
    <x v="15"/>
    <s v="Australia"/>
    <s v="Civil Engineering"/>
    <x v="2"/>
    <n v="308"/>
    <m/>
  </r>
  <r>
    <x v="15"/>
    <s v="Australia"/>
    <s v="Civil Engineering"/>
    <x v="3"/>
    <n v="275"/>
    <m/>
  </r>
  <r>
    <x v="15"/>
    <s v="Australia"/>
    <s v="Civil Engineering"/>
    <x v="11"/>
    <n v="258.5"/>
    <m/>
  </r>
  <r>
    <x v="15"/>
    <s v="Australia"/>
    <s v="Civil Engineering"/>
    <x v="4"/>
    <n v="236.50000000000003"/>
    <m/>
  </r>
  <r>
    <x v="15"/>
    <s v="Australia"/>
    <s v="Civil Engineering"/>
    <x v="9"/>
    <n v="236.50000000000003"/>
    <m/>
  </r>
  <r>
    <x v="15"/>
    <s v="Australia"/>
    <s v="Civil Engineering"/>
    <x v="5"/>
    <n v="275"/>
    <m/>
  </r>
  <r>
    <x v="15"/>
    <s v="Australia"/>
    <s v="Civil Engineering"/>
    <x v="7"/>
    <n v="253.00000000000003"/>
    <m/>
  </r>
  <r>
    <x v="15"/>
    <s v="Australia"/>
    <s v="Civil Engineering"/>
    <x v="8"/>
    <n v="220.00000000000003"/>
    <m/>
  </r>
  <r>
    <x v="15"/>
    <s v="Australia"/>
    <s v="Civil Engineering"/>
    <x v="6"/>
    <n v="187.00000000000003"/>
    <m/>
  </r>
  <r>
    <x v="16"/>
    <s v="Perth Metro"/>
    <s v="Civil Engineering"/>
    <x v="10"/>
    <n v="286"/>
    <s v="KBR does not have standard corporate hourly rates. Sell rates are determined on a contract by contract basis. The &quot;Corporate Hourly Rate&quot; provided has been determined by benchmarking similar projects."/>
  </r>
  <r>
    <x v="16"/>
    <s v="Perth Metro"/>
    <s v="Civil Engineering"/>
    <x v="3"/>
    <n v="264"/>
    <s v="KBR does not have standard corporate hourly rates. Sell rates are determined on a contract by contract basis. The &quot;Corporate Hourly Rate&quot; provided has been determined by benchmarking similar projects."/>
  </r>
  <r>
    <x v="16"/>
    <s v="Perth Metro"/>
    <s v="Civil Engineering"/>
    <x v="4"/>
    <n v="242.00000000000003"/>
    <s v="KBR does not have standard corporate hourly rates. Sell rates are determined on a contract by contract basis. The &quot;Corporate Hourly Rate&quot; provided has been determined by benchmarking similar projects."/>
  </r>
  <r>
    <x v="16"/>
    <s v="Perth Metro"/>
    <s v="Civil Engineering"/>
    <x v="5"/>
    <n v="187.00000000000003"/>
    <s v="KBR does not have standard corporate hourly rates. Sell rates are determined on a contract by contract basis. The &quot;Corporate Hourly Rate&quot; provided has been determined by benchmarking similar projects."/>
  </r>
  <r>
    <x v="16"/>
    <s v="Perth Metro"/>
    <s v="Civil Engineering"/>
    <x v="8"/>
    <n v="176"/>
    <s v="KBR does not have standard corporate hourly rates. Sell rates are determined on a contract by contract basis. The &quot;Corporate Hourly Rate&quot; provided has been determined by benchmarking similar projects."/>
  </r>
  <r>
    <x v="16"/>
    <s v="Perth Metro"/>
    <s v="Civil Engineering"/>
    <x v="6"/>
    <n v="154"/>
    <s v="KBR does not have standard corporate hourly rates. Sell rates are determined on a contract by contract basis. The &quot;Corporate Hourly Rate&quot; provided has been determined by benchmarking similar projects."/>
  </r>
  <r>
    <x v="17"/>
    <s v="Perth"/>
    <s v="Civil Project Engineering"/>
    <x v="1"/>
    <n v="275"/>
    <s v="Steven Moran"/>
  </r>
  <r>
    <x v="17"/>
    <s v="Perth"/>
    <s v="Civil Project Engineering"/>
    <x v="1"/>
    <n v="275"/>
    <s v="Ian Longville"/>
  </r>
  <r>
    <x v="17"/>
    <s v="Perth"/>
    <s v="Civil Project Engineering"/>
    <x v="4"/>
    <n v="220"/>
    <s v="Danny Fleming"/>
  </r>
  <r>
    <x v="17"/>
    <s v="Perth"/>
    <s v="Civil Engineering"/>
    <x v="1"/>
    <n v="297"/>
    <s v="Ben Marshall"/>
  </r>
  <r>
    <x v="18"/>
    <s v="Perth  Metro"/>
    <s v="Civil Engineering"/>
    <x v="1"/>
    <n v="330"/>
    <s v="Senior Engineer"/>
  </r>
  <r>
    <x v="18"/>
    <s v="Perth  Metro"/>
    <s v="Civil Engineering"/>
    <x v="10"/>
    <n v="302.5"/>
    <s v="Senior Project Manager/Senior Engineer"/>
  </r>
  <r>
    <x v="18"/>
    <s v="Perth  Metro"/>
    <s v="Civil Engineering"/>
    <x v="4"/>
    <n v="275"/>
    <s v="Senior Project/Civil Engineer"/>
  </r>
  <r>
    <x v="18"/>
    <s v="Perth  Metro"/>
    <s v="Civil Engineering"/>
    <x v="6"/>
    <n v="231"/>
    <s v="Project Engineer/Senior Designer"/>
  </r>
  <r>
    <x v="18"/>
    <s v="Perth  Metro"/>
    <s v="Civil Engineering"/>
    <x v="8"/>
    <n v="192.5"/>
    <s v="Designer/Senior Technical Officer"/>
  </r>
  <r>
    <x v="18"/>
    <s v="Perth  Metro"/>
    <s v="Civil Engineering"/>
    <x v="7"/>
    <n v="137.5"/>
    <s v="Drafter"/>
  </r>
  <r>
    <x v="19"/>
    <s v="Melbourne, VIC"/>
    <s v="Civil Design"/>
    <x v="7"/>
    <n v="220.00000000000003"/>
    <s v="Seth Carabeo"/>
  </r>
  <r>
    <x v="19"/>
    <s v="Melbourne, VIC"/>
    <s v="Civil Design "/>
    <x v="7"/>
    <n v="220"/>
    <s v="Daniel Folan"/>
  </r>
  <r>
    <x v="19"/>
    <s v="Melbourne, VIC"/>
    <s v="Civil Design Lead"/>
    <x v="4"/>
    <n v="275"/>
    <s v="Param Sharma"/>
  </r>
  <r>
    <x v="20"/>
    <s v="Brisbane"/>
    <s v="Project Director"/>
    <x v="0"/>
    <n v="300"/>
    <s v="Michael Price"/>
  </r>
  <r>
    <x v="20"/>
    <s v="Perth"/>
    <s v="Design Manager"/>
    <x v="2"/>
    <n v="275"/>
    <s v="Aaron Godfrey"/>
  </r>
  <r>
    <x v="20"/>
    <s v="Perth"/>
    <s v="Project Manager /Civil Engineer"/>
    <x v="4"/>
    <n v="200"/>
    <s v="Stef Erdmann"/>
  </r>
  <r>
    <x v="20"/>
    <s v="Perth"/>
    <s v="Civil Designer"/>
    <x v="4"/>
    <n v="200"/>
    <s v="Lyn Ronchi"/>
  </r>
  <r>
    <x v="20"/>
    <s v="Brisbane"/>
    <s v="Drainage Engineer"/>
    <x v="3"/>
    <n v="225"/>
    <s v="Tim Dack"/>
  </r>
  <r>
    <x v="20"/>
    <s v="Brisbane"/>
    <s v="Technician"/>
    <x v="7"/>
    <n v="165"/>
    <s v="Vikrant Pratap"/>
  </r>
  <r>
    <x v="20"/>
    <s v="Perth"/>
    <s v="Technician"/>
    <x v="4"/>
    <n v="180"/>
    <s v="Constanza Navarrete"/>
  </r>
  <r>
    <x v="21"/>
    <s v="Perth, Western Australia"/>
    <s v="Civil Engineering"/>
    <x v="3"/>
    <n v="289.3"/>
    <m/>
  </r>
  <r>
    <x v="21"/>
    <s v="Perth, Western Australia"/>
    <s v="Civil Engineering"/>
    <x v="10"/>
    <n v="289.3"/>
    <m/>
  </r>
  <r>
    <x v="21"/>
    <s v="Perth, Western Australia"/>
    <s v="Civil Engineering"/>
    <x v="4"/>
    <n v="231"/>
    <m/>
  </r>
  <r>
    <x v="21"/>
    <s v="Perth, Western Australia"/>
    <s v="Civil Engineering"/>
    <x v="9"/>
    <n v="207.9"/>
    <m/>
  </r>
  <r>
    <x v="21"/>
    <s v="Perth, Western Australia"/>
    <s v="Civil Engineering"/>
    <x v="7"/>
    <n v="196.9"/>
    <m/>
  </r>
  <r>
    <x v="21"/>
    <s v="Perth, Western Australia"/>
    <s v="Civil Engineering"/>
    <x v="8"/>
    <n v="168.3"/>
    <m/>
  </r>
  <r>
    <x v="21"/>
    <s v="Perth, Western Australia"/>
    <s v="Civil Engineering"/>
    <x v="6"/>
    <n v="184.8"/>
    <m/>
  </r>
  <r>
    <x v="22"/>
    <s v="Perth Metro"/>
    <s v="Civil Engineering"/>
    <x v="3"/>
    <n v="285"/>
    <m/>
  </r>
  <r>
    <x v="22"/>
    <s v="Perth Metro"/>
    <s v="Civil Engineering"/>
    <x v="7"/>
    <n v="165"/>
    <s v="Engineer / 12D Designer"/>
  </r>
  <r>
    <x v="22"/>
    <s v="Perth Metro"/>
    <s v="Civil Engineering"/>
    <x v="8"/>
    <n v="165"/>
    <m/>
  </r>
  <r>
    <x v="22"/>
    <s v="Perth Metro"/>
    <s v="Civil Engineering"/>
    <x v="8"/>
    <n v="165"/>
    <s v="CAD Manager"/>
  </r>
  <r>
    <x v="22"/>
    <s v="Bunbury"/>
    <s v="Civil Engineering"/>
    <x v="3"/>
    <n v="285"/>
    <s v="Also a Director / Shared between Perth"/>
  </r>
  <r>
    <x v="22"/>
    <s v="Bunbury"/>
    <s v="Civil Engineering"/>
    <x v="8"/>
    <n v="165"/>
    <m/>
  </r>
  <r>
    <x v="22"/>
    <s v="Bunbury"/>
    <s v="Civil Engineering"/>
    <x v="4"/>
    <n v="260"/>
    <m/>
  </r>
  <r>
    <x v="22"/>
    <s v="Bunbury"/>
    <s v="Civil Engineering"/>
    <x v="4"/>
    <n v="260"/>
    <s v="Hydrological Specialist"/>
  </r>
  <r>
    <x v="22"/>
    <s v="Bunbury"/>
    <s v="Civil Engineering"/>
    <x v="4"/>
    <n v="260"/>
    <s v="Land Development Manager / Director"/>
  </r>
  <r>
    <x v="22"/>
    <s v="Bunbury"/>
    <s v="Civil Engineering"/>
    <x v="5"/>
    <n v="245"/>
    <s v="12D / OpenRoads / Design Engineer"/>
  </r>
  <r>
    <x v="22"/>
    <s v="Bunbury"/>
    <s v="Civil Engineering"/>
    <x v="4"/>
    <n v="245"/>
    <s v="Engineer "/>
  </r>
  <r>
    <x v="22"/>
    <s v="Bunbury"/>
    <s v="Civil Engineering"/>
    <x v="6"/>
    <n v="160"/>
    <m/>
  </r>
  <r>
    <x v="22"/>
    <s v="Bunbury"/>
    <s v="Civil Engineering"/>
    <x v="8"/>
    <n v="165"/>
    <s v="Drafting Manager / Senior Drafter"/>
  </r>
  <r>
    <x v="22"/>
    <s v="Bunbury"/>
    <s v="Civil Engineering"/>
    <x v="7"/>
    <n v="165"/>
    <s v="Engineer "/>
  </r>
  <r>
    <x v="22"/>
    <s v="Bunbury"/>
    <s v="Civil Engineering"/>
    <x v="7"/>
    <n v="165"/>
    <s v="Design Drafter"/>
  </r>
  <r>
    <x v="22"/>
    <s v="Bunbury"/>
    <s v="Civil Engineering"/>
    <x v="7"/>
    <n v="165"/>
    <s v="Lead Design Drafter"/>
  </r>
  <r>
    <x v="22"/>
    <s v="Bunbury"/>
    <s v="Civil Engineering"/>
    <x v="7"/>
    <n v="165"/>
    <s v="Engineer"/>
  </r>
  <r>
    <x v="22"/>
    <s v="Bunbury"/>
    <s v="Civil Engineering"/>
    <x v="8"/>
    <n v="165"/>
    <s v="Senior Drafter"/>
  </r>
  <r>
    <x v="22"/>
    <s v="Kalgoorlie"/>
    <s v="Civil Engineering"/>
    <x v="4"/>
    <n v="285"/>
    <s v="Director"/>
  </r>
  <r>
    <x v="22"/>
    <s v="Kalgoorlie"/>
    <s v="Civil Engineering"/>
    <x v="4"/>
    <n v="260"/>
    <m/>
  </r>
  <r>
    <x v="23"/>
    <s v="Perth Metro"/>
    <s v="Civil Engineering"/>
    <x v="1"/>
    <n v="390"/>
    <s v="Chau Doan"/>
  </r>
  <r>
    <x v="23"/>
    <s v="Newcastle"/>
    <s v="Civil Engineering"/>
    <x v="3"/>
    <n v="360"/>
    <s v="Josh Rhodes, Christian Joder"/>
  </r>
  <r>
    <x v="23"/>
    <s v="Sydney"/>
    <s v="Civil Engineering"/>
    <x v="10"/>
    <n v="300"/>
    <m/>
  </r>
  <r>
    <x v="23"/>
    <s v="Sydney"/>
    <s v="Civil Engineering"/>
    <x v="4"/>
    <n v="260"/>
    <s v="Vladmir Guazon"/>
  </r>
  <r>
    <x v="23"/>
    <s v="Sydney"/>
    <s v="Civil Engineering"/>
    <x v="9"/>
    <n v="190"/>
    <m/>
  </r>
  <r>
    <x v="23"/>
    <s v="Sydney"/>
    <s v="Civil Engineering"/>
    <x v="6"/>
    <n v="160"/>
    <m/>
  </r>
  <r>
    <x v="23"/>
    <s v="Sydney"/>
    <s v="Hydrology Enginnering"/>
    <x v="4"/>
    <n v="260"/>
    <m/>
  </r>
  <r>
    <x v="23"/>
    <s v="Sydney"/>
    <s v="Hydrology Enginnering"/>
    <x v="7"/>
    <n v="230"/>
    <m/>
  </r>
  <r>
    <x v="23"/>
    <s v="Sydney"/>
    <s v="Water Management Plans"/>
    <x v="4"/>
    <n v="200"/>
    <m/>
  </r>
  <r>
    <x v="23"/>
    <s v="Melbourne"/>
    <s v="Specialised Design"/>
    <x v="5"/>
    <n v="230"/>
    <s v="Nelson Smith"/>
  </r>
  <r>
    <x v="23"/>
    <s v="Sydney"/>
    <s v="Design"/>
    <x v="7"/>
    <n v="200"/>
    <m/>
  </r>
  <r>
    <x v="23"/>
    <s v="Sydney"/>
    <s v="Drafting"/>
    <x v="8"/>
    <n v="180"/>
    <m/>
  </r>
  <r>
    <x v="24"/>
    <s v="Pilbara"/>
    <s v="Earthworks"/>
    <x v="3"/>
    <n v="210"/>
    <m/>
  </r>
  <r>
    <x v="24"/>
    <s v="Perth Metro"/>
    <s v="Earthworks"/>
    <x v="3"/>
    <n v="210"/>
    <m/>
  </r>
  <r>
    <x v="24"/>
    <s v="Busselton"/>
    <s v="Earthworks"/>
    <x v="3"/>
    <n v="210"/>
    <m/>
  </r>
  <r>
    <x v="24"/>
    <s v="Busselton"/>
    <s v="Earthworks"/>
    <x v="4"/>
    <n v="190"/>
    <m/>
  </r>
  <r>
    <x v="24"/>
    <s v="Perth Metro"/>
    <s v="Earthworks"/>
    <x v="1"/>
    <n v="230"/>
    <m/>
  </r>
  <r>
    <x v="24"/>
    <s v="Pilbara"/>
    <s v="Pavements (roads. Etc)"/>
    <x v="3"/>
    <n v="210"/>
    <m/>
  </r>
  <r>
    <x v="24"/>
    <s v="Perth Metro"/>
    <s v="Pavements (roads. Etc)"/>
    <x v="3"/>
    <n v="210"/>
    <m/>
  </r>
  <r>
    <x v="24"/>
    <s v="Busselton"/>
    <s v="Pavements (roads. Etc)"/>
    <x v="3"/>
    <n v="210"/>
    <m/>
  </r>
  <r>
    <x v="24"/>
    <s v="Busselton"/>
    <s v="Pavements (roads. Etc)"/>
    <x v="4"/>
    <n v="190"/>
    <m/>
  </r>
  <r>
    <x v="24"/>
    <s v="Perth Metro"/>
    <s v="Pavements (roads. Etc)"/>
    <x v="1"/>
    <n v="230"/>
    <m/>
  </r>
  <r>
    <x v="24"/>
    <s v="Pilbara"/>
    <s v="Hydrology – surface water, drainage, storm water, urban water management theory"/>
    <x v="3"/>
    <n v="210"/>
    <m/>
  </r>
  <r>
    <x v="24"/>
    <s v="Perth Metro"/>
    <s v="Hydrology – surface water, drainage, storm water, urban water management theory"/>
    <x v="3"/>
    <n v="210"/>
    <m/>
  </r>
  <r>
    <x v="24"/>
    <s v="Busselton"/>
    <s v="Hydrology – surface water, drainage, storm water, urban water management theory"/>
    <x v="3"/>
    <n v="210"/>
    <m/>
  </r>
  <r>
    <x v="24"/>
    <s v="Busselton"/>
    <s v="Hydrology – surface water, drainage, storm water, urban water management theory"/>
    <x v="4"/>
    <n v="190"/>
    <m/>
  </r>
  <r>
    <x v="24"/>
    <s v="Perth Metro"/>
    <s v="Hydrology – surface water, drainage, storm water, urban water management theory"/>
    <x v="1"/>
    <n v="230"/>
    <m/>
  </r>
  <r>
    <x v="25"/>
    <s v="Perth Metro"/>
    <s v="Project Coordiantor"/>
    <x v="1"/>
    <n v="300"/>
    <m/>
  </r>
  <r>
    <x v="25"/>
    <s v="Perth Metro"/>
    <s v="Lead Engineering"/>
    <x v="4"/>
    <n v="265"/>
    <m/>
  </r>
  <r>
    <x v="25"/>
    <s v="Perth Metro"/>
    <s v="Engineering"/>
    <x v="5"/>
    <n v="200"/>
    <m/>
  </r>
  <r>
    <x v="25"/>
    <s v="Perth Metro"/>
    <s v="Architect"/>
    <x v="4"/>
    <n v="265"/>
    <m/>
  </r>
  <r>
    <x v="25"/>
    <s v="Perth Metro"/>
    <s v="Bulding Designer"/>
    <x v="5"/>
    <n v="200"/>
    <m/>
  </r>
  <r>
    <x v="25"/>
    <s v="Perth Metro"/>
    <s v="Documentation Manager"/>
    <x v="4"/>
    <n v="165"/>
    <m/>
  </r>
  <r>
    <x v="25"/>
    <s v="Perth Metro"/>
    <s v="Drafter"/>
    <x v="8"/>
    <n v="150"/>
    <m/>
  </r>
  <r>
    <x v="26"/>
    <s v="Perth Metro"/>
    <s v="Hydrology and Hydrogeology"/>
    <x v="3"/>
    <n v="324.5"/>
    <s v="David Coremans"/>
  </r>
  <r>
    <x v="26"/>
    <s v="Perth Metro"/>
    <s v="Hydrology and Hydrogeology"/>
    <x v="4"/>
    <n v="198"/>
    <s v="Benjamin Brash"/>
  </r>
  <r>
    <x v="26"/>
    <s v="Perth Metro"/>
    <s v="Hydrology and Hydrogeology"/>
    <x v="4"/>
    <n v="198"/>
    <s v="Johanna Boonzaaier"/>
  </r>
  <r>
    <x v="26"/>
    <s v="Perth Metro"/>
    <s v="Hydrology and Hydrogeology"/>
    <x v="9"/>
    <n v="165"/>
    <s v="Fabio Hernandez"/>
  </r>
  <r>
    <x v="26"/>
    <s v="Perth Metro"/>
    <s v="Hydrology and Hydrogeology"/>
    <x v="9"/>
    <n v="165"/>
    <s v="Jarrod Diermajer"/>
  </r>
  <r>
    <x v="26"/>
    <s v="Perth Metro"/>
    <s v="Hydrology and Hydrogeology"/>
    <x v="9"/>
    <n v="165"/>
    <s v="Daniel Ladlow"/>
  </r>
  <r>
    <x v="26"/>
    <s v="Perth Metro"/>
    <s v="Hydrology and Hydrogeology"/>
    <x v="9"/>
    <n v="165"/>
    <s v="Mark Bretnall"/>
  </r>
  <r>
    <x v="26"/>
    <s v="Victoria Metro"/>
    <s v="Hydrology and Hydrogeology"/>
    <x v="9"/>
    <n v="159.5"/>
    <s v="Alejandro Tello"/>
  </r>
  <r>
    <x v="26"/>
    <s v="Perth Metro"/>
    <s v="Hydrology and Hydrogeology"/>
    <x v="9"/>
    <n v="132"/>
    <s v="Umer Habib"/>
  </r>
  <r>
    <x v="26"/>
    <s v="Perth Metro"/>
    <s v="Hydrology and Hydrogeology"/>
    <x v="3"/>
    <n v="352"/>
    <s v="Personnel/price inclusion for future additions to consultancy team"/>
  </r>
  <r>
    <x v="26"/>
    <s v="Perth Metro"/>
    <s v="Hydrology and Hydrogeology"/>
    <x v="4"/>
    <n v="286"/>
    <s v="Personnel/price inclusion for future additions to consultancy team"/>
  </r>
  <r>
    <x v="26"/>
    <s v="Perth Metro"/>
    <s v="Hydrology and Hydrogeology"/>
    <x v="9"/>
    <n v="198"/>
    <s v="Personnel/price inclusion for future additions to consultancy team"/>
  </r>
  <r>
    <x v="26"/>
    <s v="Perth Metro"/>
    <s v="Hydrology and Hydrogeology"/>
    <x v="9"/>
    <n v="165"/>
    <s v="Personnel/price inclusion for future additions to consultancy team"/>
  </r>
  <r>
    <x v="26"/>
    <s v="Perth Metro"/>
    <s v="Hydrology and Hydrogeology"/>
    <x v="9"/>
    <n v="132"/>
    <s v="Personnel/price inclusion for future additions to consultancy team"/>
  </r>
  <r>
    <x v="27"/>
    <s v="Dr Raj Kurup, All over Western Australia"/>
    <s v="Hydrology, soil and water management, wastewater treatment, condition assessment, drainage, sewage treatment, waste management, odour control, "/>
    <x v="0"/>
    <n v="260"/>
    <s v="Discounted price for govt. projects"/>
  </r>
  <r>
    <x v="27"/>
    <s v="Dr Biji Kurup, All over WA"/>
    <s v="Reviews, sustainability, carbon emission reduction, wastewater treatment, water treatment"/>
    <x v="1"/>
    <n v="233"/>
    <s v="Discounted price for govt. projects"/>
  </r>
  <r>
    <x v="27"/>
    <s v="Michelle North, All over WA"/>
    <s v="Approvals, document preparation,  reviews"/>
    <x v="5"/>
    <n v="233"/>
    <s v="Discounted price for govt. projects"/>
  </r>
  <r>
    <x v="27"/>
    <s v="All over perth"/>
    <s v="Soil investigations"/>
    <x v="5"/>
    <n v="220"/>
    <s v="Discounted price for govt. projects"/>
  </r>
  <r>
    <x v="27"/>
    <s v="Finlay Campbell, All over WA"/>
    <s v="Site investigation, project engineering, wastewater"/>
    <x v="6"/>
    <n v="120"/>
    <s v="Discounted price for govt. projects"/>
  </r>
  <r>
    <x v="28"/>
    <s v="Western Australia"/>
    <s v="Civil Engineer"/>
    <x v="1"/>
    <n v="330"/>
    <m/>
  </r>
  <r>
    <x v="28"/>
    <s v="Western Australia"/>
    <s v="Civil Engineer"/>
    <x v="4"/>
    <n v="275"/>
    <m/>
  </r>
  <r>
    <x v="28"/>
    <s v="Western Australia"/>
    <s v="Civil Drafter"/>
    <x v="8"/>
    <n v="198"/>
    <m/>
  </r>
  <r>
    <x v="28"/>
    <s v="Western Australia"/>
    <s v="Civil Engineer"/>
    <x v="6"/>
    <n v="165"/>
    <m/>
  </r>
  <r>
    <x v="29"/>
    <s v="Perth"/>
    <s v="Civil "/>
    <x v="1"/>
    <n v="200"/>
    <m/>
  </r>
  <r>
    <x v="29"/>
    <s v="Perth"/>
    <s v="Civil "/>
    <x v="3"/>
    <n v="190"/>
    <m/>
  </r>
  <r>
    <x v="29"/>
    <s v="Perth"/>
    <s v="Civil "/>
    <x v="4"/>
    <n v="170"/>
    <m/>
  </r>
  <r>
    <x v="29"/>
    <s v="Perth"/>
    <s v="Civil "/>
    <x v="5"/>
    <n v="150"/>
    <m/>
  </r>
  <r>
    <x v="29"/>
    <s v="Perth"/>
    <s v="Civil "/>
    <x v="7"/>
    <n v="140"/>
    <m/>
  </r>
  <r>
    <x v="29"/>
    <s v="Perth"/>
    <s v="Civil "/>
    <x v="6"/>
    <n v="115"/>
    <m/>
  </r>
  <r>
    <x v="29"/>
    <s v="Perth"/>
    <s v="Civil "/>
    <x v="8"/>
    <n v="125"/>
    <m/>
  </r>
  <r>
    <x v="29"/>
    <s v="Karatha "/>
    <s v="Civil "/>
    <x v="1"/>
    <n v="200"/>
    <m/>
  </r>
  <r>
    <x v="29"/>
    <s v="Karatha "/>
    <s v="Civil "/>
    <x v="3"/>
    <n v="190"/>
    <m/>
  </r>
  <r>
    <x v="29"/>
    <s v="Karatha "/>
    <s v="Civil "/>
    <x v="4"/>
    <n v="170"/>
    <m/>
  </r>
  <r>
    <x v="29"/>
    <s v="Karatha "/>
    <s v="Civil "/>
    <x v="5"/>
    <n v="150"/>
    <m/>
  </r>
  <r>
    <x v="29"/>
    <s v="Karatha "/>
    <s v="Civil "/>
    <x v="7"/>
    <n v="140"/>
    <m/>
  </r>
  <r>
    <x v="29"/>
    <s v="Karatha "/>
    <s v="Civil "/>
    <x v="6"/>
    <n v="115"/>
    <m/>
  </r>
  <r>
    <x v="29"/>
    <s v="Karatha "/>
    <s v="Civil "/>
    <x v="8"/>
    <n v="125"/>
    <m/>
  </r>
  <r>
    <x v="29"/>
    <s v="Bunbury "/>
    <s v="Civil "/>
    <x v="1"/>
    <n v="200"/>
    <m/>
  </r>
  <r>
    <x v="29"/>
    <s v="Bunbury "/>
    <s v="Civil "/>
    <x v="3"/>
    <n v="190"/>
    <m/>
  </r>
  <r>
    <x v="29"/>
    <s v="Bunbury "/>
    <s v="Civil "/>
    <x v="4"/>
    <n v="170"/>
    <m/>
  </r>
  <r>
    <x v="29"/>
    <s v="Bunbury "/>
    <s v="Civil "/>
    <x v="5"/>
    <n v="150"/>
    <m/>
  </r>
  <r>
    <x v="29"/>
    <s v="Bunbury "/>
    <s v="Civil "/>
    <x v="7"/>
    <n v="140"/>
    <m/>
  </r>
  <r>
    <x v="29"/>
    <s v="Bunbury "/>
    <s v="Civil "/>
    <x v="6"/>
    <n v="115"/>
    <m/>
  </r>
  <r>
    <x v="29"/>
    <s v="Bunbury "/>
    <s v="Civil "/>
    <x v="8"/>
    <n v="125"/>
    <m/>
  </r>
  <r>
    <x v="30"/>
    <s v="Perth"/>
    <s v="earthworks and retaining structures design, stormwater infrastructure design overground and below ground, sewer and grey water design (beyond buildings), roads and carparks and attendant structures."/>
    <x v="0"/>
    <n v="300"/>
    <m/>
  </r>
  <r>
    <x v="30"/>
    <m/>
    <m/>
    <x v="2"/>
    <n v="270"/>
    <m/>
  </r>
  <r>
    <x v="30"/>
    <m/>
    <m/>
    <x v="10"/>
    <n v="250"/>
    <m/>
  </r>
  <r>
    <x v="30"/>
    <m/>
    <m/>
    <x v="3"/>
    <n v="240"/>
    <m/>
  </r>
  <r>
    <x v="30"/>
    <m/>
    <m/>
    <x v="4"/>
    <n v="210"/>
    <m/>
  </r>
  <r>
    <x v="30"/>
    <m/>
    <m/>
    <x v="5"/>
    <n v="190"/>
    <m/>
  </r>
  <r>
    <x v="30"/>
    <m/>
    <m/>
    <x v="7"/>
    <n v="160"/>
    <m/>
  </r>
  <r>
    <x v="30"/>
    <m/>
    <m/>
    <x v="8"/>
    <n v="140"/>
    <m/>
  </r>
  <r>
    <x v="30"/>
    <m/>
    <m/>
    <x v="6"/>
    <n v="140"/>
    <m/>
  </r>
  <r>
    <x v="31"/>
    <s v="WA"/>
    <s v="•_x0009_Earthworks_x000a_•_x0009_Pavements (roads etc)_x000a_•_x0009_Hydrology – surface water, drainage, storm water, urban water management theory_x000a_•_x0009_Hydrogeology"/>
    <x v="1"/>
    <n v="560"/>
    <m/>
  </r>
  <r>
    <x v="31"/>
    <s v="WA"/>
    <s v="•_x0009_Earthworks_x000a_•_x0009_Pavements (roads etc)_x000a_•_x0009_Hydrology – surface water, drainage, storm water, urban water management theory_x000a_•_x0009_Hydrogeology"/>
    <x v="3"/>
    <n v="490"/>
    <m/>
  </r>
  <r>
    <x v="31"/>
    <s v="WA"/>
    <s v="•_x0009_Earthworks_x000a_•_x0009_Pavements (roads etc)_x000a_•_x0009_Hydrology – surface water, drainage, storm water, urban water management theory_x000a_•_x0009_Hydrogeology"/>
    <x v="10"/>
    <n v="462"/>
    <m/>
  </r>
  <r>
    <x v="31"/>
    <s v="WA"/>
    <s v="Lead Engineer - _x000a_•_x0009_Earthworks_x000a_•_x0009_Pavements (roads etc)_x000a_•_x0009_Hydrology – surface water, drainage, storm water, urban water management theory_x000a_•_x0009_Hydrogeology"/>
    <x v="4"/>
    <n v="420"/>
    <m/>
  </r>
  <r>
    <x v="31"/>
    <s v="WA"/>
    <s v="Senior Engineer - _x000a_•_x0009_Earthworks_x000a_•_x0009_Pavements (roads etc)_x000a_•_x0009_Hydrology – surface water, drainage, storm water, urban water management theory_x000a_•_x0009_Hydrogeology"/>
    <x v="5"/>
    <n v="350"/>
    <m/>
  </r>
  <r>
    <x v="31"/>
    <s v="WA"/>
    <s v="Engineers/Consultants - _x000a_•_x0009_Earthworks_x000a_•_x0009_Pavements (roads etc)_x000a_•_x0009_Hydrology – surface water, drainage, storm water, urban water management theory_x000a_•_x0009_Hydrogeology"/>
    <x v="7"/>
    <n v="322"/>
    <m/>
  </r>
  <r>
    <x v="31"/>
    <s v="WA"/>
    <s v="•_x0009_Earthworks_x000a_•_x0009_Pavements (roads etc)_x000a_•_x0009_Hydrology – surface water, drainage, storm water, urban water management theory_x000a_•_x0009_Hydrogeology"/>
    <x v="8"/>
    <n v="322"/>
    <m/>
  </r>
  <r>
    <x v="31"/>
    <s v="WA"/>
    <s v="•_x0009_Earthworks_x000a_•_x0009_Pavements (roads etc)_x000a_•_x0009_Hydrology – surface water, drainage, storm water, urban water management theory_x000a_•_x0009_Hydrogeology"/>
    <x v="6"/>
    <n v="252"/>
    <m/>
  </r>
  <r>
    <x v="32"/>
    <s v="Perth Metro "/>
    <s v="Civil Engineering "/>
    <x v="1"/>
    <n v="240"/>
    <s v="Joseph Saba / Hamid Ashtari / Sandeep Kumar "/>
  </r>
  <r>
    <x v="32"/>
    <s v="Perth Metro "/>
    <s v="Civil Engineering "/>
    <x v="0"/>
    <n v="220"/>
    <s v="Joseph Saba / Hamid Ashtari / Sandeep Kumar "/>
  </r>
  <r>
    <x v="32"/>
    <s v="Perth Metro "/>
    <s v="Civil Engineering "/>
    <x v="10"/>
    <n v="185"/>
    <s v="Joseph Saba / Hamid Ashtari / Sandeep Kumar "/>
  </r>
  <r>
    <x v="32"/>
    <s v="Perth Metro "/>
    <s v="Civil Engineering "/>
    <x v="11"/>
    <n v="165"/>
    <s v="Joseph Saba / Hamid Ashtari / Sandeep Kumar "/>
  </r>
  <r>
    <x v="32"/>
    <s v="Perth Regional "/>
    <s v="Civil Engineering "/>
    <x v="1"/>
    <n v="265"/>
    <s v="Joseph Saba / Hamid Ashtari / Sandeep Kumar "/>
  </r>
  <r>
    <x v="32"/>
    <s v="Perth Regional "/>
    <s v="Civil Engineering "/>
    <x v="0"/>
    <n v="230"/>
    <s v="Joseph Saba / Hamid Ashtari / Sandeep Kumar "/>
  </r>
  <r>
    <x v="32"/>
    <s v="Perth Regional "/>
    <s v="Civil Engineering "/>
    <x v="10"/>
    <n v="195"/>
    <s v="Joseph Saba / Hamid Ashtari / Sandeep Kumar "/>
  </r>
  <r>
    <x v="32"/>
    <s v="Perth Regional "/>
    <s v="Civil Engineering "/>
    <x v="11"/>
    <n v="175"/>
    <s v="Joseph Saba / Hamid Ashtari / Sandeep Kumar "/>
  </r>
  <r>
    <x v="33"/>
    <s v="Perth Metro"/>
    <s v="Project Director"/>
    <x v="1"/>
    <n v="311.08000000000004"/>
    <m/>
  </r>
  <r>
    <x v="33"/>
    <s v="Perth Metro"/>
    <s v="Engineering Manager"/>
    <x v="10"/>
    <n v="291.03800000000001"/>
    <m/>
  </r>
  <r>
    <x v="33"/>
    <s v="Perth Metro"/>
    <s v="Senior Discipline Specialist Manager"/>
    <x v="10"/>
    <n v="284.52600000000007"/>
    <m/>
  </r>
  <r>
    <x v="33"/>
    <s v="Perth Metro"/>
    <s v="Principal/Lead Engineer"/>
    <x v="3"/>
    <n v="260.92"/>
    <m/>
  </r>
  <r>
    <x v="33"/>
    <s v="Perth Metro"/>
    <s v="Senior Engineer"/>
    <x v="4"/>
    <n v="222.88200000000003"/>
    <m/>
  </r>
  <r>
    <x v="33"/>
    <s v="Perth Metro"/>
    <s v="Experienced Engineer"/>
    <x v="5"/>
    <n v="196.27300000000002"/>
    <m/>
  </r>
  <r>
    <x v="33"/>
    <s v="Perth Metro"/>
    <s v="Engineer"/>
    <x v="7"/>
    <n v="184.43700000000001"/>
    <m/>
  </r>
  <r>
    <x v="33"/>
    <s v="Perth Metro"/>
    <s v="Graduate Engineer"/>
    <x v="6"/>
    <n v="148.33500000000001"/>
    <m/>
  </r>
  <r>
    <x v="33"/>
    <s v="Perth Metro"/>
    <s v="Design Manager"/>
    <x v="10"/>
    <n v="249.11700000000002"/>
    <m/>
  </r>
  <r>
    <x v="33"/>
    <s v="Perth Metro"/>
    <s v="Principal/Lead Designer"/>
    <x v="3"/>
    <n v="232.27600000000001"/>
    <m/>
  </r>
  <r>
    <x v="33"/>
    <s v="Perth Metro"/>
    <s v="Senior Designer"/>
    <x v="4"/>
    <n v="220.90200000000002"/>
    <m/>
  </r>
  <r>
    <x v="33"/>
    <s v="Perth Metro"/>
    <s v="Designer"/>
    <x v="8"/>
    <n v="171.58900000000003"/>
    <m/>
  </r>
  <r>
    <x v="33"/>
    <s v="Perth Metro"/>
    <s v="Graduate Designer"/>
    <x v="6"/>
    <n v="116.358"/>
    <m/>
  </r>
  <r>
    <x v="33"/>
    <s v="Perth Metro"/>
    <s v="Drafting Manager"/>
    <x v="10"/>
    <n v="214.00500000000002"/>
    <m/>
  </r>
  <r>
    <x v="33"/>
    <s v="Perth Metro"/>
    <s v="Principal/Lead Draftsperson"/>
    <x v="3"/>
    <n v="178.48600000000002"/>
    <m/>
  </r>
  <r>
    <x v="33"/>
    <s v="Perth Metro"/>
    <s v="Senior Draftsperson/CAD "/>
    <x v="4"/>
    <n v="169.64200000000002"/>
    <m/>
  </r>
  <r>
    <x v="33"/>
    <s v="Perth Metro"/>
    <s v="Draftsperson/CAD Operator"/>
    <x v="5"/>
    <n v="134.101"/>
    <m/>
  </r>
  <r>
    <x v="33"/>
    <s v="Perth Metro"/>
    <s v="Graduate Draftsmen"/>
    <x v="6"/>
    <n v="116.358"/>
    <m/>
  </r>
  <r>
    <x v="33"/>
    <s v="Perth Metro"/>
    <s v="Project Controls Manager"/>
    <x v="10"/>
    <n v="257.96100000000001"/>
    <m/>
  </r>
  <r>
    <x v="33"/>
    <s v="Perth Metro"/>
    <s v="Principal/Lead Project Controls Engineer"/>
    <x v="3"/>
    <n v="219.78000000000003"/>
    <m/>
  </r>
  <r>
    <x v="33"/>
    <s v="Perth Metro"/>
    <s v="Senior Project Controls Engineer"/>
    <x v="4"/>
    <n v="197.626"/>
    <m/>
  </r>
  <r>
    <x v="33"/>
    <s v="Perth Metro"/>
    <s v="Project Controls Engineer"/>
    <x v="5"/>
    <n v="182.12700000000001"/>
    <m/>
  </r>
  <r>
    <x v="33"/>
    <s v="Perth Metro"/>
    <s v="Project Controls Coordinator"/>
    <x v="7"/>
    <n v="134.101"/>
    <m/>
  </r>
  <r>
    <x v="33"/>
    <s v="Perth Metro"/>
    <s v="Lead Planner/Scheduler"/>
    <x v="10"/>
    <n v="257.48800000000006"/>
    <m/>
  </r>
  <r>
    <x v="33"/>
    <s v="Perth Metro"/>
    <s v="Senior Planner/Scheduler"/>
    <x v="4"/>
    <n v="230.79100000000003"/>
    <m/>
  </r>
  <r>
    <x v="33"/>
    <s v="Perth Metro"/>
    <s v="Planner/Scheduler"/>
    <x v="5"/>
    <n v="187.38500000000002"/>
    <m/>
  </r>
  <r>
    <x v="33"/>
    <s v="Perth Metro"/>
    <s v="Contracts Manager"/>
    <x v="10"/>
    <n v="261.19499999999999"/>
    <m/>
  </r>
  <r>
    <x v="33"/>
    <s v="Perth Metro"/>
    <s v="Senior Contracts Specialist"/>
    <x v="4"/>
    <n v="214.00500000000002"/>
    <m/>
  </r>
  <r>
    <x v="33"/>
    <s v="Perth Metro"/>
    <s v="Contracts Specialist"/>
    <x v="5"/>
    <n v="178.48600000000002"/>
    <m/>
  </r>
  <r>
    <x v="33"/>
    <s v="Perth Metro"/>
    <s v="Contracts Administrator"/>
    <x v="7"/>
    <n v="142.98900000000003"/>
    <m/>
  </r>
  <r>
    <x v="33"/>
    <s v="Perth Metro"/>
    <s v="Estimating Manager"/>
    <x v="10"/>
    <n v="330.09899999999999"/>
    <m/>
  </r>
  <r>
    <x v="33"/>
    <s v="Perth Metro"/>
    <s v="Principal/Lead Estimator"/>
    <x v="3"/>
    <n v="314.38000000000005"/>
    <m/>
  </r>
  <r>
    <x v="33"/>
    <s v="Perth Metro"/>
    <s v="Senior Estimator"/>
    <x v="4"/>
    <n v="249.50200000000001"/>
    <m/>
  </r>
  <r>
    <x v="33"/>
    <s v="Perth Metro"/>
    <s v="Estimator"/>
    <x v="5"/>
    <n v="201.58600000000001"/>
    <m/>
  </r>
  <r>
    <x v="33"/>
    <s v="Perth Metro"/>
    <s v="Document Control Manager"/>
    <x v="10"/>
    <n v="172.744"/>
    <m/>
  </r>
  <r>
    <x v="33"/>
    <s v="Perth Metro"/>
    <s v="Principal/Lead Document Controller"/>
    <x v="3"/>
    <n v="167.92600000000002"/>
    <m/>
  </r>
  <r>
    <x v="33"/>
    <s v="Perth Metro"/>
    <s v="Senior Document Controller"/>
    <x v="4"/>
    <n v="160.226"/>
    <m/>
  </r>
  <r>
    <x v="33"/>
    <s v="Perth Metro"/>
    <s v="Document Controller"/>
    <x v="7"/>
    <n v="116.501"/>
    <m/>
  </r>
  <r>
    <x v="34"/>
    <s v="Perth"/>
    <s v="Project management"/>
    <x v="3"/>
    <n v="285"/>
    <m/>
  </r>
  <r>
    <x v="34"/>
    <s v="Perth"/>
    <s v="Engineering"/>
    <x v="3"/>
    <n v="315"/>
    <m/>
  </r>
  <r>
    <x v="34"/>
    <s v="Perth"/>
    <s v="Engineering"/>
    <x v="11"/>
    <n v="265"/>
    <m/>
  </r>
  <r>
    <x v="34"/>
    <s v="Perth"/>
    <s v="Engineering"/>
    <x v="4"/>
    <n v="200"/>
    <m/>
  </r>
  <r>
    <x v="34"/>
    <s v="Perth"/>
    <s v="Engineering"/>
    <x v="6"/>
    <n v="140"/>
    <m/>
  </r>
  <r>
    <x v="34"/>
    <s v="Perth"/>
    <s v="Design"/>
    <x v="3"/>
    <n v="300"/>
    <m/>
  </r>
  <r>
    <x v="34"/>
    <s v="Adelaide"/>
    <s v="Design"/>
    <x v="11"/>
    <n v="265"/>
    <m/>
  </r>
  <r>
    <x v="34"/>
    <s v="Perth"/>
    <s v="Drafting"/>
    <x v="3"/>
    <n v="295"/>
    <m/>
  </r>
  <r>
    <x v="34"/>
    <s v="Perth"/>
    <s v="Drafting"/>
    <x v="11"/>
    <n v="250"/>
    <m/>
  </r>
  <r>
    <x v="34"/>
    <s v="Perth"/>
    <s v="Drafting"/>
    <x v="8"/>
    <n v="170"/>
    <m/>
  </r>
</pivotCacheRecords>
</file>

<file path=xl/pivotCache/pivotCacheRecords2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Perth Metro"/>
    <s v="BIM Management Consultancy"/>
    <x v="0"/>
    <n v="370.97500000000002"/>
    <s v="AECOM Technical Director level"/>
  </r>
  <r>
    <x v="0"/>
    <s v="Perth Metro"/>
    <s v="BIM Management Consultancy"/>
    <x v="1"/>
    <n v="375.5"/>
    <s v="AECOM Associate Director level"/>
  </r>
  <r>
    <x v="0"/>
    <s v="Perth Metro"/>
    <s v="BIM Management Consultancy"/>
    <x v="2"/>
    <n v="294.5"/>
    <s v="AECOM Principal level"/>
  </r>
  <r>
    <x v="0"/>
    <s v="Perth Metro"/>
    <s v="BIM Management Consultancy"/>
    <x v="3"/>
    <n v="242.55"/>
    <s v="AECOM Senior Engineer level"/>
  </r>
  <r>
    <x v="0"/>
    <s v="Perth Metro"/>
    <s v="BIM Management Consultancy"/>
    <x v="4"/>
    <n v="256.02499999999998"/>
    <s v="For this discipline this denotes our &quot;BIM Lead / Principal Technical Officer&quot;"/>
  </r>
  <r>
    <x v="0"/>
    <s v="Perth Metro"/>
    <s v="BIM Management Consultancy"/>
    <x v="5"/>
    <n v="203.77500000000001"/>
    <s v="AECOM SeniorTechnical Officer"/>
  </r>
  <r>
    <x v="0"/>
    <s v="Perth Metro"/>
    <s v="BIM Management Consultancy"/>
    <x v="6"/>
    <n v="161.97499999999999"/>
    <s v="AECOM Technical Officer"/>
  </r>
  <r>
    <x v="0"/>
    <s v="India (Overseas design Centre)"/>
    <s v="BIM Management Consultancy"/>
    <x v="0"/>
    <n v="242"/>
    <s v="AECOM Technical Director level. These rates are for our overseas documentation centre in India. Specialists within India would require submission of a seperate rate should be required."/>
  </r>
  <r>
    <x v="0"/>
    <s v="India (Overseas design Centre)"/>
    <s v="BIM Management Consultancy"/>
    <x v="1"/>
    <n v="176"/>
    <s v="AECOM Associate Director level.  These rates are for our overseas documentation centre in India. Specialists within India would require submission of a seperate rate should be required."/>
  </r>
  <r>
    <x v="0"/>
    <s v="India (Overseas design Centre)"/>
    <s v="BIM Management Consultancy"/>
    <x v="2"/>
    <n v="115.5"/>
    <s v="AECOM Associate Director level.  These rates are for our overseas documentation centre in India. Specialists within India would require submission of a seperate rate should be required."/>
  </r>
  <r>
    <x v="0"/>
    <s v="India (Overseas design Centre)"/>
    <s v="BIM Management Consultancy"/>
    <x v="3"/>
    <n v="95"/>
    <s v="AECOM Senior Engineer level.  These rates are for our overseas documentation centre in India. Specialists within India would require submission of a seperate rate should be requir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7"/>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0"/>
    <n v="42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8"/>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
    <n v="375"/>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2"/>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9"/>
    <n v="34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3"/>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0"/>
    <n v="29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4"/>
    <n v="23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5"/>
    <n v="25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6"/>
    <n v="200"/>
    <s v="Rates agreed with other clients vary by project and are commercial in confidence so will not be provided."/>
  </r>
  <r>
    <x v="1"/>
    <s v="Australia"/>
    <s v="For the provision of independent advice and guidance on all aspects of building information modelling and digital engineering, such as but not limited to, management plans and reviews, project management duties, advice, specification and facilitation of common data environments and BIM process, software education and training, and 3D model reviews."/>
    <x v="11"/>
    <n v="180"/>
    <s v="Rates agreed with other clients vary by project and are commercial in confidence so will not be provided."/>
  </r>
  <r>
    <x v="2"/>
    <s v="Perth Metro"/>
    <s v="Digital Engineering Director"/>
    <x v="0"/>
    <n v="539"/>
    <s v="Director or Technical Director. Min 20 years of experience"/>
  </r>
  <r>
    <x v="2"/>
    <s v="NSW Metro "/>
    <s v="Senior Associate Engineer - Digital"/>
    <x v="1"/>
    <n v="451"/>
    <s v="Senior Associate Engineer. Min 15 years of experience"/>
  </r>
  <r>
    <x v="2"/>
    <s v="Perth Metro"/>
    <s v="Digital Engineering Lead"/>
    <x v="9"/>
    <n v="418"/>
    <s v="Digital Engineering Lead. Min 10 years of experience"/>
  </r>
  <r>
    <x v="2"/>
    <s v="Perth Metro"/>
    <s v="Engineer - Digital"/>
    <x v="3"/>
    <n v="302.5"/>
    <s v="Engineer. Min 3 years of experience. Additional 'Engineer' Level of Personnel necessary"/>
  </r>
  <r>
    <x v="2"/>
    <s v="VIC Metro "/>
    <s v="Senior Engineer - Digital"/>
    <x v="3"/>
    <n v="385"/>
    <s v="Senior Engineer. Min 10 years of experience"/>
  </r>
  <r>
    <x v="2"/>
    <s v="QLD Metro "/>
    <s v="Digital Systems Lead"/>
    <x v="9"/>
    <n v="418"/>
    <s v="Digital Systems Lead. Min 10 years experience"/>
  </r>
  <r>
    <x v="2"/>
    <s v="VIC Metro"/>
    <s v="Digital Engineering Lead"/>
    <x v="9"/>
    <n v="418"/>
    <s v="Digital Engineering Lead. Min 10 years of experience"/>
  </r>
  <r>
    <x v="2"/>
    <s v="Perth Metro"/>
    <s v="Graduate Engineer - Digital"/>
    <x v="11"/>
    <n v="247.5"/>
    <s v=" "/>
  </r>
  <r>
    <x v="3"/>
    <s v="Perth Metro"/>
    <s v="BIM Management"/>
    <x v="2"/>
    <n v="403.70000000000005"/>
    <m/>
  </r>
  <r>
    <x v="3"/>
    <s v="Perth Metro"/>
    <s v="BIM Management"/>
    <x v="9"/>
    <n v="343.20000000000005"/>
    <m/>
  </r>
  <r>
    <x v="3"/>
    <s v="Perth Metro"/>
    <s v="BIM Management"/>
    <x v="3"/>
    <n v="309.10000000000002"/>
    <m/>
  </r>
  <r>
    <x v="3"/>
    <s v="Perth Metro"/>
    <s v="BIM Management"/>
    <x v="4"/>
    <n v="275"/>
    <m/>
  </r>
  <r>
    <x v="3"/>
    <s v="Auckland, New Zealand"/>
    <s v="BIM Coordination"/>
    <x v="4"/>
    <n v="275"/>
    <m/>
  </r>
  <r>
    <x v="3"/>
    <s v="Manila, Philippines "/>
    <s v="BIM Management"/>
    <x v="4"/>
    <n v="161.69999999999999"/>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9">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0"/>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
    <n v="42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2"/>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3"/>
    <n v="375"/>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4"/>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5"/>
    <n v="34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6"/>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7"/>
    <n v="29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8"/>
    <n v="23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9"/>
    <n v="25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0"/>
    <n v="200"/>
    <s v="Rates agreed with other clients vary by project and are commercial in confidence so will not be provided."/>
  </r>
  <r>
    <x v="0"/>
    <s v="Australia"/>
    <s v="For the provision of services in relation to the design, development, installation and maintenance of equipment, machines and systems for the generation, distribution, utilisation and control of electric power.  For specialist services such as, but not limited to, light and power, security surveillance systems, and renewable energy systems, including solar / photovoltaic / battery power storage."/>
    <x v="11"/>
    <n v="180"/>
    <s v="Rates agreed with other clients vary by project and are commercial in confidence so will not be provided."/>
  </r>
  <r>
    <x v="1"/>
    <s v="All"/>
    <s v="Electrical Engineering"/>
    <x v="1"/>
    <n v="385"/>
    <s v="Director"/>
  </r>
  <r>
    <x v="1"/>
    <s v="All"/>
    <s v="Electrical Engineering"/>
    <x v="4"/>
    <n v="363"/>
    <s v="Principal (L9)"/>
  </r>
  <r>
    <x v="1"/>
    <s v="All"/>
    <s v="Electrical Engineering"/>
    <x v="5"/>
    <n v="341"/>
    <s v="Associate (L8)"/>
  </r>
  <r>
    <x v="1"/>
    <s v="All"/>
    <s v="Electrical Engineering"/>
    <x v="8"/>
    <n v="308"/>
    <s v="Lead Engineer / Consultant / Manager (L7)"/>
  </r>
  <r>
    <x v="1"/>
    <s v="All"/>
    <s v="Electrical Engineering"/>
    <x v="6"/>
    <n v="264"/>
    <s v="Senior Engineer / Consultant / Manager / Draftsperson (L6)"/>
  </r>
  <r>
    <x v="1"/>
    <s v="All"/>
    <s v="Electrical Engineering"/>
    <x v="9"/>
    <n v="231"/>
    <s v="Engineer (L5)"/>
  </r>
  <r>
    <x v="1"/>
    <s v="All"/>
    <s v="Electrical Engineering"/>
    <x v="9"/>
    <n v="198"/>
    <s v="Engineer (L4) / Draftsperson"/>
  </r>
  <r>
    <x v="1"/>
    <s v="All"/>
    <s v="Electrical Engineering"/>
    <x v="11"/>
    <n v="187"/>
    <s v="Graduate (L3)"/>
  </r>
  <r>
    <x v="2"/>
    <s v="WA South West Region"/>
    <s v="Electrical Engineering"/>
    <x v="4"/>
    <n v="339.9"/>
    <m/>
  </r>
  <r>
    <x v="2"/>
    <s v="Perth Metro"/>
    <s v="Electrical Engineering"/>
    <x v="5"/>
    <n v="304.7"/>
    <m/>
  </r>
  <r>
    <x v="2"/>
    <s v="Perth Metro"/>
    <s v="Electrical Engineering"/>
    <x v="6"/>
    <n v="261.8"/>
    <m/>
  </r>
  <r>
    <x v="2"/>
    <s v="Perth Metro"/>
    <s v="Electrical Engineering / Lighting Designer"/>
    <x v="6"/>
    <n v="275"/>
    <m/>
  </r>
  <r>
    <x v="2"/>
    <s v="Perth Metro"/>
    <s v="Electrical Engineering"/>
    <x v="8"/>
    <n v="227.7"/>
    <m/>
  </r>
  <r>
    <x v="3"/>
    <s v="Perth"/>
    <s v="Business case development"/>
    <x v="1"/>
    <n v="231"/>
    <m/>
  </r>
  <r>
    <x v="3"/>
    <s v="Perth"/>
    <s v="Feasibility studies"/>
    <x v="1"/>
    <n v="231"/>
    <m/>
  </r>
  <r>
    <x v="3"/>
    <s v="Perth"/>
    <s v="Design development "/>
    <x v="1"/>
    <n v="231"/>
    <m/>
  </r>
  <r>
    <x v="3"/>
    <s v="Perth"/>
    <s v="Value engineering"/>
    <x v="1"/>
    <n v="231"/>
    <m/>
  </r>
  <r>
    <x v="3"/>
    <s v="Perth"/>
    <s v="Site Vists / Inspections"/>
    <x v="1"/>
    <n v="231"/>
    <m/>
  </r>
  <r>
    <x v="3"/>
    <s v="Perth"/>
    <s v="Ad-hoc advice"/>
    <x v="1"/>
    <n v="231"/>
    <m/>
  </r>
  <r>
    <x v="3"/>
    <s v="Perth"/>
    <s v="Ad-hoc report development"/>
    <x v="1"/>
    <n v="231"/>
    <m/>
  </r>
  <r>
    <x v="3"/>
    <s v="Perth"/>
    <s v="Advisory reports"/>
    <x v="1"/>
    <n v="231"/>
    <m/>
  </r>
  <r>
    <x v="3"/>
    <s v="Perth"/>
    <s v="Contract administration"/>
    <x v="1"/>
    <n v="231"/>
    <m/>
  </r>
  <r>
    <x v="3"/>
    <s v="Perth"/>
    <s v="Business case development"/>
    <x v="8"/>
    <n v="210"/>
    <m/>
  </r>
  <r>
    <x v="3"/>
    <s v="Perth"/>
    <s v="Feasibility studies"/>
    <x v="8"/>
    <n v="210"/>
    <m/>
  </r>
  <r>
    <x v="3"/>
    <s v="Perth"/>
    <s v="Design development "/>
    <x v="8"/>
    <n v="210"/>
    <m/>
  </r>
  <r>
    <x v="3"/>
    <s v="Perth"/>
    <s v="Value engineering"/>
    <x v="8"/>
    <n v="210"/>
    <m/>
  </r>
  <r>
    <x v="3"/>
    <s v="Perth"/>
    <s v="Site Vists / Inspections"/>
    <x v="8"/>
    <n v="210"/>
    <m/>
  </r>
  <r>
    <x v="3"/>
    <s v="Perth"/>
    <s v="Ad-hoc advice"/>
    <x v="8"/>
    <n v="210"/>
    <m/>
  </r>
  <r>
    <x v="3"/>
    <s v="Perth"/>
    <s v="Ad-hoc report development"/>
    <x v="8"/>
    <n v="210"/>
    <m/>
  </r>
  <r>
    <x v="3"/>
    <s v="Perth"/>
    <s v="Advisory reports"/>
    <x v="8"/>
    <n v="210"/>
    <m/>
  </r>
  <r>
    <x v="3"/>
    <s v="Perth"/>
    <s v="Contract administration"/>
    <x v="8"/>
    <n v="210"/>
    <m/>
  </r>
  <r>
    <x v="3"/>
    <s v="Geraldton"/>
    <s v="Feasibility studies"/>
    <x v="1"/>
    <n v="231"/>
    <m/>
  </r>
  <r>
    <x v="3"/>
    <s v="Geraldton"/>
    <s v="Design development "/>
    <x v="1"/>
    <n v="231"/>
    <m/>
  </r>
  <r>
    <x v="3"/>
    <s v="Geraldton"/>
    <s v="Value engineering"/>
    <x v="1"/>
    <n v="231"/>
    <m/>
  </r>
  <r>
    <x v="3"/>
    <s v="Geraldton"/>
    <s v="Ad-hoc advice"/>
    <x v="1"/>
    <n v="231"/>
    <m/>
  </r>
  <r>
    <x v="3"/>
    <s v="Geraldton"/>
    <s v="Ad-hoc report development"/>
    <x v="1"/>
    <n v="231"/>
    <m/>
  </r>
  <r>
    <x v="3"/>
    <s v="Geraldton"/>
    <s v="Advisory reports"/>
    <x v="1"/>
    <n v="231"/>
    <m/>
  </r>
  <r>
    <x v="3"/>
    <s v="Geraldton"/>
    <s v="Contract administration"/>
    <x v="1"/>
    <n v="231"/>
    <m/>
  </r>
  <r>
    <x v="3"/>
    <s v="Geraldton"/>
    <s v="Business case development"/>
    <x v="3"/>
    <n v="220"/>
    <m/>
  </r>
  <r>
    <x v="3"/>
    <s v="Geraldton"/>
    <s v="Feasibility studies"/>
    <x v="3"/>
    <n v="220"/>
    <m/>
  </r>
  <r>
    <x v="3"/>
    <s v="Geraldton"/>
    <s v="Design development "/>
    <x v="3"/>
    <n v="220"/>
    <m/>
  </r>
  <r>
    <x v="3"/>
    <s v="Geraldton"/>
    <s v="Value engineering"/>
    <x v="3"/>
    <n v="220"/>
    <m/>
  </r>
  <r>
    <x v="3"/>
    <s v="Geraldton"/>
    <s v="Ad-hoc advice"/>
    <x v="3"/>
    <n v="220"/>
    <m/>
  </r>
  <r>
    <x v="3"/>
    <s v="Geraldton"/>
    <s v="Ad-hoc report development"/>
    <x v="3"/>
    <n v="220"/>
    <m/>
  </r>
  <r>
    <x v="3"/>
    <s v="Geraldton"/>
    <s v="Advisory reports"/>
    <x v="3"/>
    <n v="220"/>
    <m/>
  </r>
  <r>
    <x v="3"/>
    <s v="Geraldton"/>
    <s v="Contract administration"/>
    <x v="3"/>
    <n v="220"/>
    <m/>
  </r>
  <r>
    <x v="3"/>
    <s v="Geraldton"/>
    <s v="Business case development"/>
    <x v="6"/>
    <n v="203.5"/>
    <m/>
  </r>
  <r>
    <x v="3"/>
    <s v="Geraldton"/>
    <s v="Feasibility studies"/>
    <x v="6"/>
    <n v="203.5"/>
    <m/>
  </r>
  <r>
    <x v="3"/>
    <s v="Geraldton"/>
    <s v="Design development "/>
    <x v="6"/>
    <n v="203.5"/>
    <m/>
  </r>
  <r>
    <x v="3"/>
    <s v="Geraldton"/>
    <s v="Value engineering"/>
    <x v="6"/>
    <n v="203.5"/>
    <m/>
  </r>
  <r>
    <x v="3"/>
    <s v="Geraldton"/>
    <s v="Ad-hoc advice"/>
    <x v="6"/>
    <n v="203.5"/>
    <m/>
  </r>
  <r>
    <x v="3"/>
    <s v="Geraldton"/>
    <s v="Ad-hoc report development"/>
    <x v="6"/>
    <n v="203.5"/>
    <m/>
  </r>
  <r>
    <x v="3"/>
    <s v="Geraldton"/>
    <s v="Advisory reports"/>
    <x v="6"/>
    <n v="203.5"/>
    <m/>
  </r>
  <r>
    <x v="3"/>
    <s v="Geraldton"/>
    <s v="Contract administration"/>
    <x v="6"/>
    <n v="203.5"/>
    <m/>
  </r>
  <r>
    <x v="3"/>
    <s v="Geraldton"/>
    <s v="Business case development"/>
    <x v="8"/>
    <n v="198"/>
    <m/>
  </r>
  <r>
    <x v="3"/>
    <s v="Geraldton"/>
    <s v="Feasibility studies"/>
    <x v="8"/>
    <n v="198"/>
    <m/>
  </r>
  <r>
    <x v="3"/>
    <s v="Geraldton"/>
    <s v="Design development "/>
    <x v="8"/>
    <n v="198"/>
    <m/>
  </r>
  <r>
    <x v="3"/>
    <s v="Geraldton"/>
    <s v="Value engineering"/>
    <x v="8"/>
    <n v="198"/>
    <m/>
  </r>
  <r>
    <x v="3"/>
    <s v="Geraldton"/>
    <s v="Ad-hoc advice"/>
    <x v="8"/>
    <n v="198"/>
    <m/>
  </r>
  <r>
    <x v="3"/>
    <s v="Geraldton"/>
    <s v="Ad-hoc report development"/>
    <x v="8"/>
    <n v="198"/>
    <m/>
  </r>
  <r>
    <x v="3"/>
    <s v="Geraldton"/>
    <s v="Advisory reports"/>
    <x v="8"/>
    <n v="198"/>
    <m/>
  </r>
  <r>
    <x v="3"/>
    <s v="Geraldton"/>
    <s v="Contract administration"/>
    <x v="8"/>
    <n v="198"/>
    <m/>
  </r>
  <r>
    <x v="3"/>
    <s v="Geraldton"/>
    <s v="Business case development"/>
    <x v="11"/>
    <n v="148.5"/>
    <m/>
  </r>
  <r>
    <x v="3"/>
    <s v="Geraldton"/>
    <s v="Feasibility studies"/>
    <x v="11"/>
    <n v="148.5"/>
    <m/>
  </r>
  <r>
    <x v="3"/>
    <s v="Geraldton"/>
    <s v="Design development "/>
    <x v="11"/>
    <n v="148.5"/>
    <m/>
  </r>
  <r>
    <x v="3"/>
    <s v="Geraldton"/>
    <s v="Value engineering"/>
    <x v="11"/>
    <n v="148.5"/>
    <m/>
  </r>
  <r>
    <x v="3"/>
    <s v="Geraldton"/>
    <s v="Drafting services"/>
    <x v="11"/>
    <n v="148.5"/>
    <m/>
  </r>
  <r>
    <x v="3"/>
    <s v="Geraldton"/>
    <s v="Ad-hoc advice"/>
    <x v="11"/>
    <n v="148.5"/>
    <m/>
  </r>
  <r>
    <x v="3"/>
    <s v="Geraldton"/>
    <s v="Ad-hoc report development"/>
    <x v="11"/>
    <n v="148.5"/>
    <m/>
  </r>
  <r>
    <x v="3"/>
    <s v="Geraldton"/>
    <s v="Advisory reports"/>
    <x v="11"/>
    <n v="148.5"/>
    <m/>
  </r>
  <r>
    <x v="3"/>
    <s v="Geraldton"/>
    <s v="Contract administration"/>
    <x v="11"/>
    <n v="148.5"/>
    <m/>
  </r>
  <r>
    <x v="4"/>
    <s v="Perth, WA"/>
    <s v="Electrical and Comms Engineering"/>
    <x v="1"/>
    <n v="396"/>
    <s v="Director"/>
  </r>
  <r>
    <x v="4"/>
    <s v="Perth, WA"/>
    <s v="Electrical and Comms Engineering"/>
    <x v="2"/>
    <n v="374"/>
    <s v="Business Leader / Group Leader (Non-Director)"/>
  </r>
  <r>
    <x v="4"/>
    <s v="Perth, WA"/>
    <s v="Electrical and Comms Engineering"/>
    <x v="3"/>
    <n v="341"/>
    <s v="Associate Director"/>
  </r>
  <r>
    <x v="4"/>
    <s v="Perth, WA"/>
    <s v="Electrical and Comms Engineering"/>
    <x v="4"/>
    <n v="319"/>
    <s v="Principal"/>
  </r>
  <r>
    <x v="4"/>
    <s v="Perth, WA"/>
    <s v="Electrical and Comms Engineering"/>
    <x v="5"/>
    <n v="286"/>
    <s v="Associate"/>
  </r>
  <r>
    <x v="4"/>
    <s v="Perth, WA"/>
    <s v="Electrical and Comms Engineering"/>
    <x v="8"/>
    <n v="264"/>
    <s v="Project Technical lead (Non-Associate or above)"/>
  </r>
  <r>
    <x v="4"/>
    <s v="Perth, WA"/>
    <s v="Electrical and Comms Engineering"/>
    <x v="6"/>
    <n v="242"/>
    <s v="Senior Engineer / Senior Designer / BIM Lead"/>
  </r>
  <r>
    <x v="4"/>
    <s v="Perth, WA"/>
    <s v="Electrical and Comms Engineering"/>
    <x v="9"/>
    <n v="209"/>
    <s v="Designer / Engineer"/>
  </r>
  <r>
    <x v="4"/>
    <s v="Perth, WA"/>
    <s v="Electrical and Comms Engineering"/>
    <x v="10"/>
    <n v="165"/>
    <s v="Drafter / BIM Modeller"/>
  </r>
  <r>
    <x v="4"/>
    <s v="Perth, WA"/>
    <s v="Electrical and Comms Engineering"/>
    <x v="11"/>
    <n v="132"/>
    <s v="Graduate"/>
  </r>
  <r>
    <x v="5"/>
    <s v="Perth Metro"/>
    <s v="Electrical Engineering"/>
    <x v="1"/>
    <n v="430"/>
    <s v="Principal Director, Section Director"/>
  </r>
  <r>
    <x v="5"/>
    <s v="Perth Metro"/>
    <s v="Electrical Engineering"/>
    <x v="2"/>
    <n v="345"/>
    <s v="Director, Technical Director"/>
  </r>
  <r>
    <x v="5"/>
    <s v="Perth Metro"/>
    <s v="Electrical Engineering"/>
    <x v="3"/>
    <n v="305"/>
    <s v="Associate Director, Senior Project Manager, Executive, Principal Professional, Design Manager"/>
  </r>
  <r>
    <x v="5"/>
    <s v="Perth Metro"/>
    <s v="Electrical Engineering"/>
    <x v="5"/>
    <n v="245"/>
    <s v="Associate, Project Manager"/>
  </r>
  <r>
    <x v="5"/>
    <s v="Perth Metro"/>
    <s v="Electrical Engineering"/>
    <x v="6"/>
    <n v="215"/>
    <s v="Senior Engineer, Senior Professional"/>
  </r>
  <r>
    <x v="5"/>
    <s v="Perth Metro"/>
    <s v="Electrical Engineering"/>
    <x v="7"/>
    <n v="175"/>
    <s v="Engineer, Professional"/>
  </r>
  <r>
    <x v="5"/>
    <s v="Perth Metro"/>
    <s v="Electrical Engineering"/>
    <x v="11"/>
    <n v="145"/>
    <s v="Graduate Engineer, Graduate Professional"/>
  </r>
  <r>
    <x v="5"/>
    <s v="Perth Metro"/>
    <s v="Electrical Engineering"/>
    <x v="8"/>
    <n v="215"/>
    <s v="BIM Leader, Snr BIM Coord, Snr BIM Tech, Snr Designer, Snr Tech Off, Snr Draftsperson"/>
  </r>
  <r>
    <x v="5"/>
    <s v="Perth Metro"/>
    <s v="Electrical Engineering"/>
    <x v="9"/>
    <n v="185"/>
    <s v="Project BIM Technician, BIM Coordinator, Designer, Modeller"/>
  </r>
  <r>
    <x v="5"/>
    <s v="Perth Metro"/>
    <s v="Electrical Engineering"/>
    <x v="10"/>
    <n v="145"/>
    <s v="BIM Technician, Draftsperson, BIM Admin, Intern"/>
  </r>
  <r>
    <x v="5"/>
    <s v="Phillipines"/>
    <s v="Electrical Engineering"/>
    <x v="8"/>
    <n v="110"/>
    <s v="BIM Leader, Snr BIM Coord, Snr BIM Tech, Snr Designer, Snr Tech Off, Snr Draftsperson"/>
  </r>
  <r>
    <x v="5"/>
    <s v="Phillipines"/>
    <s v="Electrical Engineering"/>
    <x v="9"/>
    <n v="95"/>
    <s v="Project BIM Technician, BIM Coordinator, Designer, Modeller"/>
  </r>
  <r>
    <x v="5"/>
    <s v="Phillipines"/>
    <s v="Electrical Engineering"/>
    <x v="10"/>
    <n v="75"/>
    <s v="BIM Technician, Draftsperson, BIM Admin, Intern"/>
  </r>
  <r>
    <x v="6"/>
    <s v="WA"/>
    <s v="Electrical Services"/>
    <x v="1"/>
    <n v="396"/>
    <s v="Hourly rate has been discounted in standard rates column for all levels"/>
  </r>
  <r>
    <x v="6"/>
    <s v="WA"/>
    <s v="Electrical Services"/>
    <x v="3"/>
    <n v="396"/>
    <m/>
  </r>
  <r>
    <x v="6"/>
    <s v="WA"/>
    <s v="Electrical Services"/>
    <x v="5"/>
    <n v="297"/>
    <m/>
  </r>
  <r>
    <x v="6"/>
    <s v="WA"/>
    <s v="Electrical Services"/>
    <x v="6"/>
    <n v="264"/>
    <m/>
  </r>
  <r>
    <x v="6"/>
    <s v="WA"/>
    <s v="Electrical Services"/>
    <x v="8"/>
    <n v="220"/>
    <m/>
  </r>
  <r>
    <x v="6"/>
    <s v="WA"/>
    <s v="Electrical Services"/>
    <x v="11"/>
    <n v="214.5"/>
    <m/>
  </r>
  <r>
    <x v="6"/>
    <s v="WA"/>
    <s v="Electrical Services"/>
    <x v="10"/>
    <n v="225.5"/>
    <m/>
  </r>
  <r>
    <x v="6"/>
    <s v="WA"/>
    <s v="Industrial Power"/>
    <x v="1"/>
    <n v="396"/>
    <m/>
  </r>
  <r>
    <x v="6"/>
    <s v="WA"/>
    <s v="Industrial Power"/>
    <x v="3"/>
    <n v="396"/>
    <m/>
  </r>
  <r>
    <x v="6"/>
    <s v="WA"/>
    <s v="Industrial Power"/>
    <x v="5"/>
    <n v="352"/>
    <m/>
  </r>
  <r>
    <x v="6"/>
    <s v="WA"/>
    <s v="Industrial Power"/>
    <x v="6"/>
    <n v="319"/>
    <m/>
  </r>
  <r>
    <x v="6"/>
    <s v="WA"/>
    <s v="Industrial Power"/>
    <x v="8"/>
    <n v="260"/>
    <m/>
  </r>
  <r>
    <x v="6"/>
    <s v="WA"/>
    <s v="Industrial Power"/>
    <x v="11"/>
    <n v="242"/>
    <m/>
  </r>
  <r>
    <x v="6"/>
    <s v="WA"/>
    <s v="Industrial Power"/>
    <x v="10"/>
    <n v="225.5"/>
    <m/>
  </r>
  <r>
    <x v="7"/>
    <s v="Perth Metro"/>
    <s v="Electrical Engineering"/>
    <x v="0"/>
    <n v="470.25"/>
    <s v="AECOM Industry Director level"/>
  </r>
  <r>
    <x v="7"/>
    <s v="Perth Metro"/>
    <s v="Electrical Engineering"/>
    <x v="1"/>
    <n v="370.97500000000002"/>
    <s v="AECOM Technical Director level"/>
  </r>
  <r>
    <x v="7"/>
    <s v="Perth Metro"/>
    <s v="Electrical Engineering"/>
    <x v="3"/>
    <n v="339.625"/>
    <s v="AECOM Associate Director level"/>
  </r>
  <r>
    <x v="7"/>
    <s v="Perth Metro"/>
    <s v="Electrical Engineering"/>
    <x v="4"/>
    <n v="266.47500000000002"/>
    <s v="AECOM Principal level"/>
  </r>
  <r>
    <x v="7"/>
    <s v="Perth Metro"/>
    <s v="Electrical Engineering"/>
    <x v="6"/>
    <n v="219.45"/>
    <s v="AECOM Senior Engineer level"/>
  </r>
  <r>
    <x v="7"/>
    <s v="Perth Metro"/>
    <s v="Electrical Engineering"/>
    <x v="8"/>
    <n v="182.875"/>
    <s v="For this discipline this denotes our &quot;Experienced Engineer&quot;"/>
  </r>
  <r>
    <x v="7"/>
    <s v="Perth Metro"/>
    <s v="Electrical Engineering"/>
    <x v="11"/>
    <n v="156.75"/>
    <s v="AECOM Graduate Engineer level"/>
  </r>
  <r>
    <x v="7"/>
    <s v="Perth Metro"/>
    <s v="Electrical Engineering"/>
    <x v="8"/>
    <n v="256.02499999999998"/>
    <s v="For this discipline this denotes our &quot;Principal Technical Officer&quot;"/>
  </r>
  <r>
    <x v="7"/>
    <s v="Perth Metro"/>
    <s v="Electrical Engineering"/>
    <x v="9"/>
    <n v="203.77500000000001"/>
    <s v="AECOM SeniorTechnical Officer"/>
  </r>
  <r>
    <x v="7"/>
    <s v="Perth Metro"/>
    <s v="Electrical Engineering"/>
    <x v="10"/>
    <n v="161.97499999999999"/>
    <s v="AECOM Technical Officer"/>
  </r>
  <r>
    <x v="7"/>
    <s v="India (Overseas design Centre)"/>
    <s v="Electrical Engineering"/>
    <x v="1"/>
    <n v="242"/>
    <s v="AECOM Technical Director level. These rates are for our overseas documentation centre in India. Specialists within India would require submission of a seperate rate should be required."/>
  </r>
  <r>
    <x v="7"/>
    <s v="India (Overseas design Centre)"/>
    <s v="Electrical Engineering"/>
    <x v="3"/>
    <n v="176"/>
    <s v="AECOM Associate Director level.  These rates are for our overseas documentation centre in India. Specialists within India would require submission of a seperate rate should be required."/>
  </r>
  <r>
    <x v="7"/>
    <s v="India (Overseas design Centre)"/>
    <s v="Electrical Engineering"/>
    <x v="4"/>
    <n v="115.5"/>
    <s v="AECOM Associate Director level.  These rates are for our overseas documentation centre in India. Specialists within India would require submission of a seperate rate should be required."/>
  </r>
  <r>
    <x v="7"/>
    <s v="India (Overseas design Centre)"/>
    <s v="Electrical Engineering"/>
    <x v="6"/>
    <n v="95"/>
    <s v="AECOM Senior Engineer level.  These rates are for our overseas documentation centre in India. Specialists within India would require submission of a seperate rate should be required."/>
  </r>
  <r>
    <x v="7"/>
    <s v="India (Overseas design Centre)"/>
    <s v="Electrical Engineering"/>
    <x v="8"/>
    <n v="80"/>
    <s v="For this discipline this denotes our &quot;Experienced Engineer&quot;.  These rates are for our overseas documentation centre in India. Specialists within India would require submission of a seperate rate should be required."/>
  </r>
  <r>
    <x v="7"/>
    <s v="India (Overseas design Centre)"/>
    <s v="Electrical Engineering"/>
    <x v="8"/>
    <n v="148.5"/>
    <s v="For this discipline this denotes our &quot;Principal Technical Officer&quot;. These rates are for our overseas documentation centre in India. Specialists within India would require submission of a seperate rate should be required."/>
  </r>
  <r>
    <x v="7"/>
    <s v="India (Overseas design Centre)"/>
    <s v="Electrical Engineering"/>
    <x v="9"/>
    <n v="82.5"/>
    <s v="AECOM SeniorTechnical Officer. These rates are for our overseas documentation centre in India. Specialists within India would require submission of a seperate rate should be required."/>
  </r>
  <r>
    <x v="7"/>
    <s v="India (Overseas design Centre)"/>
    <s v="Electrical Engineering"/>
    <x v="10"/>
    <n v="66"/>
    <s v="AECOM Technical Officer. These rates are for our overseas documentation centre in India. Specialists within India would require submission of a seperate rate should be required."/>
  </r>
  <r>
    <x v="8"/>
    <s v="Pilbara"/>
    <s v="Light and Power"/>
    <x v="6"/>
    <n v="190"/>
    <m/>
  </r>
  <r>
    <x v="8"/>
    <s v="New South Wales"/>
    <s v="Communication Systems"/>
    <x v="6"/>
    <n v="275"/>
    <s v="Subconsultant"/>
  </r>
  <r>
    <x v="8"/>
    <s v="New South Wales"/>
    <s v="Communication Systems"/>
    <x v="5"/>
    <n v="160"/>
    <s v="Subconsultant"/>
  </r>
  <r>
    <x v="8"/>
    <s v="New South Wales"/>
    <s v="Communication Systems"/>
    <x v="8"/>
    <n v="210"/>
    <s v="Subconsultant"/>
  </r>
  <r>
    <x v="8"/>
    <s v="Busselton"/>
    <s v="Solar/Photovoltaic/Battery Power Storage/Renewable Energy"/>
    <x v="4"/>
    <n v="210"/>
    <m/>
  </r>
  <r>
    <x v="9"/>
    <s v="Perth Metro"/>
    <s v="Electrical Engineering "/>
    <x v="1"/>
    <n v="270"/>
    <m/>
  </r>
  <r>
    <x v="9"/>
    <s v="Perth Metro"/>
    <s v="Electrical Engineering "/>
    <x v="3"/>
    <n v="245"/>
    <m/>
  </r>
  <r>
    <x v="9"/>
    <s v="Perth Metro"/>
    <s v="Electrical Engineering "/>
    <x v="5"/>
    <n v="225"/>
    <m/>
  </r>
  <r>
    <x v="9"/>
    <s v="Perth Metro"/>
    <s v="Electrical Engineering "/>
    <x v="6"/>
    <n v="200"/>
    <m/>
  </r>
  <r>
    <x v="9"/>
    <s v="Perth Metro"/>
    <s v="Electrical Engineering (Level - Project Engineer not Specialist)"/>
    <x v="8"/>
    <n v="180"/>
    <m/>
  </r>
  <r>
    <x v="9"/>
    <s v="Perth Metro"/>
    <s v="Electrical Engineering "/>
    <x v="11"/>
    <n v="170"/>
    <m/>
  </r>
  <r>
    <x v="9"/>
    <s v="Perth Metro"/>
    <s v="Electrical Engineering "/>
    <x v="10"/>
    <n v="150"/>
    <m/>
  </r>
  <r>
    <x v="9"/>
    <s v="Perth Metro"/>
    <s v="Administration "/>
    <x v="9"/>
    <n v="150"/>
    <m/>
  </r>
  <r>
    <x v="10"/>
    <s v="Perth"/>
    <s v="High voltage - generation, distribution and utilisation "/>
    <x v="0"/>
    <n v="510"/>
    <m/>
  </r>
  <r>
    <x v="10"/>
    <s v="Sydney"/>
    <s v="Design of Low voltage distribution, light and power, security, renewable, solar, battery power storage, UPS"/>
    <x v="1"/>
    <n v="380"/>
    <m/>
  </r>
  <r>
    <x v="10"/>
    <s v="Perth"/>
    <s v="High voltage - generation, distribution and utilisation "/>
    <x v="3"/>
    <n v="330"/>
    <m/>
  </r>
  <r>
    <x v="10"/>
    <s v="Sydney"/>
    <s v="Design of Low voltage distribution, lighting and power, security, renewable, solar, battery power storage, UPS"/>
    <x v="4"/>
    <n v="280"/>
    <m/>
  </r>
  <r>
    <x v="10"/>
    <s v="Perth"/>
    <s v="Street lighting"/>
    <x v="6"/>
    <n v="225"/>
    <m/>
  </r>
  <r>
    <x v="10"/>
    <s v="Perth"/>
    <s v="Street lighting"/>
    <x v="9"/>
    <n v="120"/>
    <m/>
  </r>
  <r>
    <x v="11"/>
    <s v="Perth, WA"/>
    <s v="Electrical Engineering "/>
    <x v="1"/>
    <n v="285"/>
    <m/>
  </r>
  <r>
    <x v="11"/>
    <s v="Perth, WA"/>
    <s v="Electrical Engineering "/>
    <x v="5"/>
    <n v="245"/>
    <m/>
  </r>
  <r>
    <x v="11"/>
    <s v="Perth, WA"/>
    <s v="Electrical Engineering "/>
    <x v="4"/>
    <n v="239"/>
    <m/>
  </r>
  <r>
    <x v="11"/>
    <s v="Perth, WA"/>
    <s v="Electrical Engineering "/>
    <x v="6"/>
    <n v="234"/>
    <m/>
  </r>
  <r>
    <x v="11"/>
    <s v="Perth, WA"/>
    <s v="Electrical Engineering "/>
    <x v="9"/>
    <n v="192"/>
    <m/>
  </r>
  <r>
    <x v="11"/>
    <s v="Perth, WA"/>
    <s v="Electrical Engineering "/>
    <x v="11"/>
    <n v="187"/>
    <m/>
  </r>
  <r>
    <x v="11"/>
    <s v="Perth, WA"/>
    <s v="Electrical Engineering "/>
    <x v="10"/>
    <n v="159"/>
    <m/>
  </r>
  <r>
    <x v="12"/>
    <s v="Perth"/>
    <s v="Electrical Engineering Consulting"/>
    <x v="1"/>
    <n v="344"/>
    <s v="10% dicount applied to eligible customers under WCS2024NR1"/>
  </r>
  <r>
    <x v="12"/>
    <s v="Perth"/>
    <s v="Electrical Engineering Consulting"/>
    <x v="2"/>
    <n v="312"/>
    <s v="10% dicount applied to eligible customers under WCS2024NR1"/>
  </r>
  <r>
    <x v="12"/>
    <s v="Perth"/>
    <s v="Electrical Engineering Consulting"/>
    <x v="4"/>
    <n v="260"/>
    <s v="10% dicount applied to eligible customers under WCS2024NR1"/>
  </r>
  <r>
    <x v="12"/>
    <s v="Perth"/>
    <s v="Electrical Engineering Consulting"/>
    <x v="6"/>
    <n v="250"/>
    <s v="10% dicount applied to eligible customers under WCS2024NR1"/>
  </r>
  <r>
    <x v="12"/>
    <s v="Perth"/>
    <s v="Electrical Engineering Consulting"/>
    <x v="8"/>
    <n v="219"/>
    <s v="10% dicount applied to eligible customers under WCS2024NR1"/>
  </r>
  <r>
    <x v="13"/>
    <s v="Australia"/>
    <s v="Electrical Engineering"/>
    <x v="0"/>
    <n v="462.00000000000006"/>
    <m/>
  </r>
  <r>
    <x v="13"/>
    <s v="Australia"/>
    <s v="Electrical Engineering"/>
    <x v="1"/>
    <n v="396.00000000000006"/>
    <m/>
  </r>
  <r>
    <x v="13"/>
    <s v="Australia"/>
    <s v="Electrical Engineering"/>
    <x v="2"/>
    <n v="352"/>
    <m/>
  </r>
  <r>
    <x v="13"/>
    <s v="Australia"/>
    <s v="Electrical Engineering"/>
    <x v="3"/>
    <n v="308"/>
    <m/>
  </r>
  <r>
    <x v="13"/>
    <s v="Australia"/>
    <s v="Electrical Engineering"/>
    <x v="4"/>
    <n v="275"/>
    <m/>
  </r>
  <r>
    <x v="13"/>
    <s v="Australia"/>
    <s v="Electrical Engineering"/>
    <x v="5"/>
    <n v="258.5"/>
    <m/>
  </r>
  <r>
    <x v="13"/>
    <s v="Australia"/>
    <s v="Electrical Engineering"/>
    <x v="6"/>
    <n v="236.50000000000003"/>
    <m/>
  </r>
  <r>
    <x v="13"/>
    <s v="Australia"/>
    <s v="Electrical Engineering"/>
    <x v="7"/>
    <n v="236.50000000000003"/>
    <m/>
  </r>
  <r>
    <x v="13"/>
    <s v="Australia"/>
    <s v="Electrical Engineering"/>
    <x v="8"/>
    <n v="275"/>
    <m/>
  </r>
  <r>
    <x v="13"/>
    <s v="Australia"/>
    <s v="Electrical Engineering"/>
    <x v="9"/>
    <n v="253.00000000000003"/>
    <m/>
  </r>
  <r>
    <x v="13"/>
    <s v="Australia"/>
    <s v="Electrical Engineering"/>
    <x v="10"/>
    <n v="220.00000000000003"/>
    <m/>
  </r>
  <r>
    <x v="13"/>
    <s v="Australia"/>
    <s v="Electrical Engineering"/>
    <x v="11"/>
    <n v="187.00000000000003"/>
    <m/>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4"/>
    <s v="Perth Metro"/>
    <s v="Electrical Engineering"/>
    <x v="0"/>
    <n v="385.00000000000006"/>
    <s v="KBR does not have standard corporate hourly rates. Sell rates are determined on a contract by contract basis. The &quot;Corporate Hourly Rate&quot; provided has been determined by benchmarking similar projects."/>
  </r>
  <r>
    <x v="14"/>
    <s v="Perth Metro"/>
    <s v="Electrical Engineering"/>
    <x v="1"/>
    <n v="308"/>
    <s v="KBR does not have standard corporate hourly rates. Sell rates are determined on a contract by contract basis. The &quot;Corporate Hourly Rate&quot; provided has been determined by benchmarking similar projects."/>
  </r>
  <r>
    <x v="14"/>
    <s v="Perth Metro"/>
    <s v="Electrical Engineering"/>
    <x v="2"/>
    <n v="275"/>
    <s v="KBR does not have standard corporate hourly rates. Sell rates are determined on a contract by contract basis. The &quot;Corporate Hourly Rate&quot; provided has been determined by benchmarking similar projects."/>
  </r>
  <r>
    <x v="14"/>
    <s v="National"/>
    <s v="Electrical Engineering"/>
    <x v="6"/>
    <n v="242.00000000000003"/>
    <s v="KBR does not have standard corporate hourly rates. Sell rates are determined on a contract by contract basis. The &quot;Corporate Hourly Rate&quot; provided has been determined by benchmarking similar projects."/>
  </r>
  <r>
    <x v="14"/>
    <s v="Perth Metro"/>
    <s v="Electrical Engineering"/>
    <x v="10"/>
    <n v="176"/>
    <s v="KBR does not have standard corporate hourly rates. Sell rates are determined on a contract by contract basis. The &quot;Corporate Hourly Rate&quot; provided has been determined by benchmarking similar projects."/>
  </r>
  <r>
    <x v="14"/>
    <s v="Perth Metro"/>
    <s v="Electrical Engineering"/>
    <x v="11"/>
    <n v="154"/>
    <s v="KBR does not have standard corporate hourly rates. Sell rates are determined on a contract by contract basis. The &quot;Corporate Hourly Rate&quot; provided has been determined by benchmarking similar projects."/>
  </r>
  <r>
    <x v="15"/>
    <s v="North Sydney, NSW"/>
    <s v="Electrical Engineering"/>
    <x v="1"/>
    <n v="462"/>
    <s v="Dennis Grech"/>
  </r>
  <r>
    <x v="15"/>
    <s v="Perth, WA"/>
    <s v="Electrical Engineering"/>
    <x v="4"/>
    <n v="330"/>
    <s v="Cameron Dawe"/>
  </r>
  <r>
    <x v="15"/>
    <s v="Perth, WA"/>
    <s v="Electrical Engineering"/>
    <x v="6"/>
    <n v="297"/>
    <s v="Additional support available if required"/>
  </r>
  <r>
    <x v="15"/>
    <s v="Canberra, ACT"/>
    <s v="Electrical Engineering"/>
    <x v="5"/>
    <n v="264"/>
    <s v="David Ling "/>
  </r>
  <r>
    <x v="15"/>
    <s v="North Sydney, NSW"/>
    <s v="Electrical Engineering"/>
    <x v="6"/>
    <n v="242"/>
    <s v="Craig Elliott "/>
  </r>
  <r>
    <x v="15"/>
    <s v="Perth, WA"/>
    <s v="Electrical Engineering"/>
    <x v="8"/>
    <n v="198"/>
    <s v="Additional support available if required"/>
  </r>
  <r>
    <x v="15"/>
    <s v="North Sydney, NSW"/>
    <s v="Electrical Engineering"/>
    <x v="11"/>
    <n v="154"/>
    <s v="Divya Joy"/>
  </r>
  <r>
    <x v="15"/>
    <s v="Perth, WA"/>
    <s v="BIM / Revit Modelling"/>
    <x v="6"/>
    <n v="209"/>
    <s v="Timothy Millson"/>
  </r>
  <r>
    <x v="15"/>
    <s v="Perth, WA"/>
    <s v="BIM / Revit Modelling"/>
    <x v="10"/>
    <n v="187"/>
    <s v="Callum Sharpe"/>
  </r>
  <r>
    <x v="16"/>
    <s v="Perth, WA"/>
    <s v="Electrical Design Lead"/>
    <x v="3"/>
    <n v="335"/>
    <s v="Steven Cook"/>
  </r>
  <r>
    <x v="16"/>
    <s v="Perth, WA"/>
    <s v="Electrical Design Lead"/>
    <x v="3"/>
    <n v="335"/>
    <s v="Stephen Barrett"/>
  </r>
  <r>
    <x v="16"/>
    <s v="Perth, WA"/>
    <s v="Electrical Design Lead"/>
    <x v="4"/>
    <n v="310"/>
    <s v="Victor Hong"/>
  </r>
  <r>
    <x v="16"/>
    <s v="Perth, WA"/>
    <s v="Electrical Design Lead"/>
    <x v="4"/>
    <n v="310"/>
    <s v="Nic Lee"/>
  </r>
  <r>
    <x v="16"/>
    <s v="Perth, WA"/>
    <s v="Electrical Design Lead"/>
    <x v="6"/>
    <n v="275"/>
    <s v="Matthew Lau"/>
  </r>
  <r>
    <x v="17"/>
    <s v="Perth Metro"/>
    <s v="Electrical Engineering"/>
    <x v="1"/>
    <n v="286"/>
    <s v="Daniel Wojcik"/>
  </r>
  <r>
    <x v="17"/>
    <s v="Perth Metro"/>
    <s v="Electrical Engineering"/>
    <x v="5"/>
    <n v="242"/>
    <s v="Christy Quadros"/>
  </r>
  <r>
    <x v="17"/>
    <s v="Perth Metro"/>
    <s v="Electrical Engineering"/>
    <x v="8"/>
    <n v="165"/>
    <s v="Aleksa Nenadovic"/>
  </r>
  <r>
    <x v="18"/>
    <s v="Perth"/>
    <s v="Engineering &amp; Design, Project Management, Account Management, Reviews, Meetings, Advice_x000a_"/>
    <x v="4"/>
    <n v="200"/>
    <m/>
  </r>
  <r>
    <x v="18"/>
    <s v="Perth"/>
    <s v="Engineering &amp; Design, Project Management, Reviews, Meetings, Advice_x000a_"/>
    <x v="6"/>
    <n v="180"/>
    <m/>
  </r>
  <r>
    <x v="18"/>
    <s v="Perth"/>
    <s v="Design, Reviews, Calculations, Drawings_x000a_"/>
    <x v="10"/>
    <n v="110"/>
    <m/>
  </r>
  <r>
    <x v="18"/>
    <s v="Perth"/>
    <s v="Design, Reviews, Calculations, Drawings_x000a_"/>
    <x v="11"/>
    <n v="95"/>
    <m/>
  </r>
  <r>
    <x v="19"/>
    <s v="Perth Metro"/>
    <s v="Electrical Engineering - All (Light &amp; Power, Energy Audits, Communication Systems, Alarm Systems,Solar/Photovoltaic/Battery Power Storage/Renewable Energy)"/>
    <x v="1"/>
    <n v="275"/>
    <m/>
  </r>
  <r>
    <x v="19"/>
    <s v="Perth Metro"/>
    <s v="Electrical Engineering - All (Light &amp; Power, Energy Audits, Communication Systems, Alarm Systems,Solar/Photovoltaic/Battery Power Storage/Renewable Energy)"/>
    <x v="6"/>
    <n v="209"/>
    <m/>
  </r>
  <r>
    <x v="19"/>
    <s v="Melbourne Metro"/>
    <s v="Electrical Engineering -  Energy Audits, Communication Systems, Solar/Photovoltaic/Battery Power Storage/Renewable Energy)"/>
    <x v="5"/>
    <n v="231"/>
    <m/>
  </r>
  <r>
    <x v="19"/>
    <s v="Phillipines"/>
    <s v="Electrical Engineering - All (Light &amp; Power, Energy Audits, Communication Systems, Alarm Systems,Solar/Photovoltaic/Battery Power Storage/Renewable Energy)"/>
    <x v="6"/>
    <n v="176"/>
    <m/>
  </r>
  <r>
    <x v="19"/>
    <s v="Phillipines"/>
    <s v="Electrical Engineering - All (Light &amp; Power, Energy Audits, Communication Systems, Alarm Systems,Solar/Photovoltaic/Battery Power Storage/Renewable Energy)"/>
    <x v="9"/>
    <n v="165"/>
    <m/>
  </r>
  <r>
    <x v="20"/>
    <s v="Perth metro, south west, north west"/>
    <s v="Electrical Engineering"/>
    <x v="1"/>
    <n v="275"/>
    <s v="Our office filing system is cloud based, allowing work to be undertaken remotely where required."/>
  </r>
  <r>
    <x v="20"/>
    <s v="Mandura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Engineering"/>
    <x v="4"/>
    <n v="275"/>
    <s v="Our office filing system is cloud based, allowing work to be undertaken remotely where required."/>
  </r>
  <r>
    <x v="20"/>
    <s v="Perth metro, south west, north west"/>
    <s v="Electrical Design Drafting, REVIT modeller"/>
    <x v="10"/>
    <n v="100"/>
    <m/>
  </r>
  <r>
    <x v="20"/>
    <s v="Perth metro, south west, north west"/>
    <s v="Electrical Design Drafting, REVIT modeller"/>
    <x v="11"/>
    <n v="100"/>
    <m/>
  </r>
  <r>
    <x v="20"/>
    <s v="Philipines"/>
    <s v="Electrical Design Drafting, REVIT modeller"/>
    <x v="10"/>
    <n v="100"/>
    <m/>
  </r>
  <r>
    <x v="21"/>
    <s v="Perth Metro"/>
    <s v="Light and Power (excluding Lighting Design)"/>
    <x v="8"/>
    <n v="170"/>
    <s v="Drafting, documentation only (no design, calcs, field work)"/>
  </r>
  <r>
    <x v="21"/>
    <s v="Philippines"/>
    <s v="Light and Power (excluding Lighting Design)"/>
    <x v="11"/>
    <n v="65"/>
    <s v="Drafting, documentation only (no design, calcs, field work)"/>
  </r>
  <r>
    <x v="21"/>
    <s v="Perth Metro"/>
    <s v="Light and Power (excluding Lighting Design)"/>
    <x v="5"/>
    <n v="230"/>
    <s v="All work (including design, calcs, field work)"/>
  </r>
  <r>
    <x v="21"/>
    <s v="Perth Metro, Karratha"/>
    <s v="Light and Power (excluding Lighting Design)"/>
    <x v="4"/>
    <n v="265"/>
    <s v="All work (including design, calcs, field work)               Hourly rates for Karratha excludes travel costs   "/>
  </r>
  <r>
    <x v="21"/>
    <s v="Perth Metro, Karratha"/>
    <s v="Light and Power (excluding Lighting Design)"/>
    <x v="2"/>
    <n v="265"/>
    <s v="All work (including design, calcs, field work)               Hourly rates for Karratha excludes travel costs   "/>
  </r>
  <r>
    <x v="21"/>
    <s v="Perth Metro"/>
    <s v="Lighting Design"/>
    <x v="5"/>
    <n v="230"/>
    <s v="All work (including design, calcs, field work)"/>
  </r>
  <r>
    <x v="21"/>
    <s v="Perth Metro"/>
    <s v="Lighting Design"/>
    <x v="4"/>
    <n v="265"/>
    <s v="All work (including design, calcs, field work)"/>
  </r>
  <r>
    <x v="21"/>
    <s v="Perth Metro"/>
    <s v="Lighting Design"/>
    <x v="2"/>
    <n v="265"/>
    <s v="All work (including design, calcs, field work)"/>
  </r>
  <r>
    <x v="21"/>
    <s v="Perth Metro"/>
    <s v="Energy Audits"/>
    <x v="8"/>
    <n v="170"/>
    <s v="Drafting, documentation only (no design, calcs, field work)"/>
  </r>
  <r>
    <x v="21"/>
    <s v="Philippines"/>
    <s v="Energy Audits"/>
    <x v="11"/>
    <n v="65"/>
    <s v="Drafting, documentation only (no design, calcs, field work)"/>
  </r>
  <r>
    <x v="21"/>
    <s v="Perth Metro"/>
    <s v="Energy Audits"/>
    <x v="5"/>
    <n v="230"/>
    <s v="All work (including design, calcs, field work)"/>
  </r>
  <r>
    <x v="21"/>
    <s v="Perth Metro, Karratha"/>
    <s v="Energy Audits"/>
    <x v="4"/>
    <n v="265"/>
    <s v="All work (including design, calcs, field work)               Hourly rates for Karratha excludes travel costs   "/>
  </r>
  <r>
    <x v="21"/>
    <s v="Perth Metro, Karratha"/>
    <s v="Energy Audits"/>
    <x v="2"/>
    <n v="265"/>
    <s v="All work (including design, calcs, field work)               Hourly rates for Karratha excludes travel costs   "/>
  </r>
  <r>
    <x v="21"/>
    <s v="Perth Metro"/>
    <s v="Communications Systems"/>
    <x v="8"/>
    <n v="170"/>
    <s v="Drafting, documentation only (no design, calcs, field work)"/>
  </r>
  <r>
    <x v="21"/>
    <s v="Philippines"/>
    <s v="Communications Systems"/>
    <x v="11"/>
    <n v="65"/>
    <s v="Drafting, documentation only (no design, calcs, field work)"/>
  </r>
  <r>
    <x v="21"/>
    <s v="Perth Metro"/>
    <s v="Communications Systems"/>
    <x v="5"/>
    <n v="230"/>
    <s v="All work (including design, calcs, field work)"/>
  </r>
  <r>
    <x v="21"/>
    <s v="Perth Metro, Karratha"/>
    <s v="Communications Systems"/>
    <x v="4"/>
    <n v="265"/>
    <s v="All work (including design, calcs, field work)               Hourly rates for Karratha excludes travel costs   "/>
  </r>
  <r>
    <x v="21"/>
    <s v="Perth Metro, Karratha"/>
    <s v="Communications Systems"/>
    <x v="2"/>
    <n v="265"/>
    <s v="All work (including design, calcs, field work)               Hourly rates for Karratha excludes travel costs   "/>
  </r>
  <r>
    <x v="21"/>
    <s v="Perth Metro"/>
    <s v="Alarm Systems (excluding Security Systems)"/>
    <x v="8"/>
    <n v="170"/>
    <s v="Drafting, documentation only (no design, calcs, field work)"/>
  </r>
  <r>
    <x v="21"/>
    <s v="Philippines"/>
    <s v="Alarm Systems (excluding Security Systems)"/>
    <x v="11"/>
    <n v="65"/>
    <s v="Drafting, documentation only (no design, calcs, field work)"/>
  </r>
  <r>
    <x v="21"/>
    <s v="Perth Metro"/>
    <s v="Alarm Systems (excluding Security Systems)"/>
    <x v="5"/>
    <n v="230"/>
    <s v="All work (including design, calcs, field work)"/>
  </r>
  <r>
    <x v="21"/>
    <s v="Perth Metro, Karratha"/>
    <s v="Alarm Systems (excluding Security Systems)"/>
    <x v="4"/>
    <n v="265"/>
    <s v="All work (including design, calcs, field work)               Hourly rates for Karratha excludes travel costs   "/>
  </r>
  <r>
    <x v="21"/>
    <s v="Perth Metro, Karratha"/>
    <s v="Alarm Systems (excluding Security Systems)"/>
    <x v="2"/>
    <n v="265"/>
    <s v="All work (including design, calcs, field work)               Hourly rates for Karratha excludes travel costs   "/>
  </r>
  <r>
    <x v="21"/>
    <s v="Perth Metro"/>
    <s v="Security Systems"/>
    <x v="5"/>
    <n v="230"/>
    <s v="All work (including design, calcs, field work)"/>
  </r>
  <r>
    <x v="21"/>
    <s v="Perth Metro"/>
    <s v="Security Systems"/>
    <x v="4"/>
    <n v="265"/>
    <s v="All work (including design, calcs, field work)"/>
  </r>
  <r>
    <x v="21"/>
    <s v="Perth Metro"/>
    <s v="Security Systems"/>
    <x v="2"/>
    <n v="265"/>
    <s v="All work (including design, calcs, field work)"/>
  </r>
  <r>
    <x v="21"/>
    <s v="Perth Metro"/>
    <s v="Solar/Photovoltaic/Battery Power Storage/Renewable Energy"/>
    <x v="8"/>
    <n v="170"/>
    <s v="Drafting, documentation only (no design, calcs, field work)"/>
  </r>
  <r>
    <x v="21"/>
    <s v="Philippines"/>
    <s v="Solar/Photovoltaic/Battery Power Storage/Renewable Energy"/>
    <x v="11"/>
    <n v="65"/>
    <s v="Drafting, documentation only (no design, calcs, field work)"/>
  </r>
  <r>
    <x v="21"/>
    <s v="Perth Metro"/>
    <s v="Solar/Photovoltaic/Battery Power Storage/Renewable Energy"/>
    <x v="5"/>
    <n v="230"/>
    <s v="All work (including design, calcs, field work)"/>
  </r>
  <r>
    <x v="21"/>
    <s v="Perth Metro, Karratha"/>
    <s v="Solar/Photovoltaic/Battery Power Storage/Renewable Energy"/>
    <x v="4"/>
    <n v="265"/>
    <s v="All work (including design, calcs, field work)               Hourly rates for Karratha excludes travel costs   "/>
  </r>
  <r>
    <x v="21"/>
    <s v="Perth Metro, Karratha"/>
    <s v="Solar/Photovoltaic/Battery Power Storage/Renewable Energy"/>
    <x v="2"/>
    <n v="265"/>
    <s v="All work (including design, calcs, field work)               Hourly rates for Karratha excludes travel costs   "/>
  </r>
  <r>
    <x v="22"/>
    <s v="Perth Metro"/>
    <s v="Electrical"/>
    <x v="1"/>
    <n v="330"/>
    <m/>
  </r>
  <r>
    <x v="22"/>
    <s v="Perth Metro"/>
    <s v="Electrical"/>
    <x v="3"/>
    <n v="319"/>
    <m/>
  </r>
  <r>
    <x v="22"/>
    <s v="Perth Metro"/>
    <s v="Electrical"/>
    <x v="4"/>
    <n v="308"/>
    <m/>
  </r>
  <r>
    <x v="22"/>
    <s v="Perth Metro"/>
    <s v="Electrical"/>
    <x v="6"/>
    <n v="264"/>
    <m/>
  </r>
  <r>
    <x v="22"/>
    <s v="Perth Metro"/>
    <s v="Electrical"/>
    <x v="8"/>
    <n v="220"/>
    <s v="BIM"/>
  </r>
  <r>
    <x v="22"/>
    <s v="Perth Metro"/>
    <s v="Electrical"/>
    <x v="9"/>
    <n v="220"/>
    <s v="Engineer/Technician"/>
  </r>
  <r>
    <x v="22"/>
    <s v="Perth Metro"/>
    <s v="Electrical"/>
    <x v="10"/>
    <n v="165"/>
    <m/>
  </r>
  <r>
    <x v="22"/>
    <s v="Perth Metro"/>
    <s v="Electrical"/>
    <x v="11"/>
    <n v="154"/>
    <m/>
  </r>
  <r>
    <x v="23"/>
    <s v="Perth Metro"/>
    <s v="All facets of the electrical engineering sub category including:_x000a_- lighting and power systems_x000a_- security surveillance systems_x000a_- renewable energy systems (solar, PV, batteries etc)_x000a_ - communications systems"/>
    <x v="6"/>
    <n v="204"/>
    <m/>
  </r>
  <r>
    <x v="24"/>
    <s v="Perth Metro &amp; Regional WA"/>
    <s v="Electrical Engineering "/>
    <x v="1"/>
    <n v="242"/>
    <m/>
  </r>
  <r>
    <x v="24"/>
    <s v="Perth Metro &amp; Regional WA"/>
    <s v="Electrical Engineering "/>
    <x v="4"/>
    <n v="242"/>
    <m/>
  </r>
  <r>
    <x v="24"/>
    <s v="Perth Metro &amp; Regional WA"/>
    <s v="Electrical Engineering "/>
    <x v="3"/>
    <n v="242"/>
    <m/>
  </r>
  <r>
    <x v="24"/>
    <s v="Perth Metro &amp; Regional WA"/>
    <s v="Electrical Engineering "/>
    <x v="5"/>
    <n v="242"/>
    <m/>
  </r>
  <r>
    <x v="24"/>
    <s v="Perth Metro &amp; Regional WA"/>
    <s v="Electrical Engineering "/>
    <x v="6"/>
    <n v="203.5"/>
    <m/>
  </r>
  <r>
    <x v="24"/>
    <s v="Perth Metro &amp; Regional WA"/>
    <s v="Electrical Engineering "/>
    <x v="11"/>
    <n v="187"/>
    <m/>
  </r>
  <r>
    <x v="24"/>
    <s v="Perth Metro &amp; Regional WA"/>
    <s v="Electrical Engineering / Revit"/>
    <x v="8"/>
    <n v="104.5"/>
    <m/>
  </r>
  <r>
    <x v="24"/>
    <s v="Perth Metro &amp; Regional WA"/>
    <s v="Electrical Engineering / AutoCAD"/>
    <x v="10"/>
    <n v="99"/>
    <m/>
  </r>
  <r>
    <x v="24"/>
    <s v="Perth Metro &amp; Regional WA"/>
    <s v="Eletrical Engineering / Finance / Admin."/>
    <x v="8"/>
    <n v="93.5"/>
    <m/>
  </r>
  <r>
    <x v="25"/>
    <s v="NT"/>
    <s v="Drafting"/>
    <x v="6"/>
    <n v="187"/>
    <m/>
  </r>
  <r>
    <x v="25"/>
    <s v="Queensland"/>
    <s v="Design &amp; drafting"/>
    <x v="2"/>
    <n v="242"/>
    <s v="Team Co-ordinator"/>
  </r>
  <r>
    <x v="25"/>
    <s v="Victoria"/>
    <s v="Design &amp; drafting"/>
    <x v="6"/>
    <n v="187"/>
    <m/>
  </r>
  <r>
    <x v="25"/>
    <s v="Victoria"/>
    <s v="Design &amp; drafting"/>
    <x v="2"/>
    <n v="242"/>
    <m/>
  </r>
  <r>
    <x v="25"/>
    <s v="Victoria"/>
    <s v="Design"/>
    <x v="1"/>
    <n v="302.5"/>
    <m/>
  </r>
  <r>
    <x v="26"/>
    <s v="Perth Metro"/>
    <s v="Electrical Engineering"/>
    <x v="1"/>
    <n v="308"/>
    <s v="Daniel Wojcik"/>
  </r>
  <r>
    <x v="26"/>
    <s v="Perth Metro"/>
    <s v="Electrical Engineering"/>
    <x v="5"/>
    <n v="275"/>
    <s v="Christy Quadros"/>
  </r>
  <r>
    <x v="26"/>
    <s v="Perth Metro"/>
    <s v="Electrical Engineering"/>
    <x v="8"/>
    <n v="187"/>
    <s v="Aleksa Nenadovic"/>
  </r>
  <r>
    <x v="27"/>
    <s v="Perth"/>
    <s v="Project Management"/>
    <x v="4"/>
    <n v="285"/>
    <m/>
  </r>
  <r>
    <x v="27"/>
    <s v="Brisbane"/>
    <s v="Engineering"/>
    <x v="4"/>
    <n v="420"/>
    <m/>
  </r>
  <r>
    <x v="27"/>
    <s v="Adelaide"/>
    <s v="Engineering"/>
    <x v="5"/>
    <n v="265"/>
    <m/>
  </r>
  <r>
    <x v="27"/>
    <s v="Perth"/>
    <s v="Engineering"/>
    <x v="11"/>
    <n v="140"/>
    <m/>
  </r>
  <r>
    <x v="27"/>
    <s v="Perth"/>
    <s v="Drafting"/>
    <x v="5"/>
    <n v="250"/>
    <m/>
  </r>
  <r>
    <x v="27"/>
    <s v="Perth"/>
    <s v="Drafting"/>
    <x v="10"/>
    <n v="170"/>
    <m/>
  </r>
  <r>
    <x v="28"/>
    <s v="Perth Metro"/>
    <s v="Electrical &amp; Instrumentation Engineering"/>
    <x v="4"/>
    <n v="344.85"/>
    <s v="P7"/>
  </r>
  <r>
    <x v="28"/>
    <s v="Perth Metro"/>
    <s v="Electrical Engineering"/>
    <x v="4"/>
    <n v="344.85"/>
    <s v="P7"/>
  </r>
  <r>
    <x v="28"/>
    <s v="Perth Metro"/>
    <s v="Electrical Engineering"/>
    <x v="5"/>
    <n v="271.7"/>
    <s v="P4"/>
  </r>
  <r>
    <x v="28"/>
    <s v="Perth Metro"/>
    <s v="Electrical/Instrumentation Design"/>
    <x v="5"/>
    <n v="261.25"/>
    <s v="D7"/>
  </r>
  <r>
    <x v="28"/>
    <s v="Perth Metro"/>
    <s v="Electrical Engineering"/>
    <x v="8"/>
    <n v="214.23"/>
    <s v="P3"/>
  </r>
  <r>
    <x v="29"/>
    <s v="Perth Metro"/>
    <s v="light and power, security surveillance systems, and renewable energy systems, including solar / photovoltaic / battery power storage"/>
    <x v="1"/>
    <n v="390"/>
    <s v="Darren Goodwin"/>
  </r>
  <r>
    <x v="29"/>
    <s v="Perth Metro"/>
    <s v="light and power"/>
    <x v="8"/>
    <n v="230"/>
    <s v="Moxit Patel"/>
  </r>
  <r>
    <x v="29"/>
    <s v="Perth Metro"/>
    <s v="light and power"/>
    <x v="7"/>
    <n v="190"/>
    <s v="David De Vicente Cupa"/>
  </r>
  <r>
    <x v="29"/>
    <s v="Victoria"/>
    <s v="light and power, security surveillance systems, and renewable energy systems, including solar / photovoltaic / battery power storage"/>
    <x v="1"/>
    <n v="390"/>
    <m/>
  </r>
  <r>
    <x v="29"/>
    <s v="Victoria"/>
    <s v="light and power, security surveillance systems, and renewable energy systems, including solar / photovoltaic / battery power storage"/>
    <x v="4"/>
    <n v="360"/>
    <m/>
  </r>
  <r>
    <x v="29"/>
    <s v="Victoria"/>
    <s v="light and power, security surveillance systems, and renewable energy systems, including solar / photovoltaic / battery power storage"/>
    <x v="2"/>
    <n v="300"/>
    <m/>
  </r>
  <r>
    <x v="29"/>
    <s v="Victoria"/>
    <s v="light and power, security surveillance systems, and renewable energy systems, including solar / photovoltaic / battery power storage"/>
    <x v="6"/>
    <n v="260"/>
    <m/>
  </r>
  <r>
    <x v="29"/>
    <s v="Victoria"/>
    <s v="light and power, security surveillance systems, and renewable energy systems, including solar / photovoltaic / battery power storage"/>
    <x v="7"/>
    <n v="190"/>
    <m/>
  </r>
  <r>
    <x v="29"/>
    <s v="Victoria"/>
    <s v="light and power, security surveillance systems, and renewable energy systems, including solar / photovoltaic / battery power storage"/>
    <x v="11"/>
    <n v="160"/>
    <m/>
  </r>
  <r>
    <x v="29"/>
    <s v="Victoria"/>
    <s v="Senior BIM Technician"/>
    <x v="8"/>
    <n v="230"/>
    <m/>
  </r>
  <r>
    <x v="29"/>
    <s v="Victoria"/>
    <s v="Project BIM Technician"/>
    <x v="9"/>
    <n v="200"/>
    <m/>
  </r>
  <r>
    <x v="29"/>
    <s v="Victoria"/>
    <s v="BIM Technician"/>
    <x v="10"/>
    <n v="180"/>
    <m/>
  </r>
  <r>
    <x v="30"/>
    <s v="Perth"/>
    <s v="Lighting _x000a_Power_x000a_Communications_x000a_Audio Visual"/>
    <x v="1"/>
    <n v="269.5"/>
    <m/>
  </r>
  <r>
    <x v="30"/>
    <s v="Perth"/>
    <s v="Lighting _x000a_Power_x000a_Communications_x000a_Audio Visual"/>
    <x v="6"/>
    <n v="250"/>
    <m/>
  </r>
  <r>
    <x v="30"/>
    <s v="Perth"/>
    <s v="Lighting_x000a_Power_x000a_Communications"/>
    <x v="12"/>
    <n v="192.5"/>
    <s v="Project designer"/>
  </r>
  <r>
    <x v="31"/>
    <s v="Western Australia"/>
    <s v="Electrical Engineering "/>
    <x v="1"/>
    <n v="363.00000000000006"/>
    <m/>
  </r>
  <r>
    <x v="31"/>
    <s v="Western Australia"/>
    <s v="Electrical Engineering "/>
    <x v="2"/>
    <n v="319"/>
    <m/>
  </r>
  <r>
    <x v="31"/>
    <s v="Western Australia"/>
    <s v="Electrical Engineering "/>
    <x v="10"/>
    <n v="126.50000000000001"/>
    <m/>
  </r>
  <r>
    <x v="32"/>
    <s v="Perth Metro"/>
    <s v="Electrical"/>
    <x v="1"/>
    <n v="160"/>
    <m/>
  </r>
  <r>
    <x v="33"/>
    <s v="Perth"/>
    <s v="Lead, PM"/>
    <x v="4"/>
    <n v="270"/>
    <s v="Project Manager"/>
  </r>
  <r>
    <x v="33"/>
    <s v="Perth"/>
    <s v="Electrical design, Lead, PM"/>
    <x v="5"/>
    <n v="255"/>
    <s v="Lead Engineer"/>
  </r>
  <r>
    <x v="33"/>
    <s v="Perth"/>
    <s v="Electrical design"/>
    <x v="6"/>
    <n v="210"/>
    <s v="Senior Engineer"/>
  </r>
  <r>
    <x v="33"/>
    <s v="Perth"/>
    <s v="Design"/>
    <x v="11"/>
    <n v="145"/>
    <s v="Graduate Engineer"/>
  </r>
  <r>
    <x v="33"/>
    <s v="Perth"/>
    <s v="Modelling &amp; drafting"/>
    <x v="10"/>
    <n v="200"/>
    <s v="Lead Designer"/>
  </r>
  <r>
    <x v="33"/>
    <s v="Perth"/>
    <s v="Modelling &amp; drafting"/>
    <x v="10"/>
    <n v="190"/>
    <s v="Senior Designer"/>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7">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0"/>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
    <n v="42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2"/>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3"/>
    <n v="375"/>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4"/>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5"/>
    <n v="34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6"/>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7"/>
    <n v="29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8"/>
    <n v="23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9"/>
    <n v="25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0"/>
    <n v="200"/>
    <s v="Rates agreed with other clients vary by project and are commercial in confidence so will not be provided."/>
  </r>
  <r>
    <x v="0"/>
    <s v="Australia"/>
    <s v="For the provision of services in relation to the design, inspection and certification of fire safety features in buildings to protect life, facilitate intervention and prevent the spread of fire to other buildings. For specialist services such as, but not limited to, fire modelling, fire prevention, fire modelling, fire system installation and performance solutions. This category includes wet fire."/>
    <x v="11"/>
    <n v="180"/>
    <s v="Rates agreed with other clients vary by project and are commercial in confidence so will not be provided."/>
  </r>
  <r>
    <x v="1"/>
    <s v="All"/>
    <s v="Fire Engineering"/>
    <x v="1"/>
    <n v="385"/>
    <s v="Director"/>
  </r>
  <r>
    <x v="1"/>
    <s v="All"/>
    <s v="Fire Engineering"/>
    <x v="4"/>
    <n v="363"/>
    <s v="Principal (L9)"/>
  </r>
  <r>
    <x v="1"/>
    <s v="All"/>
    <s v="Fire Engineering"/>
    <x v="5"/>
    <n v="341"/>
    <s v="Associate (L8)"/>
  </r>
  <r>
    <x v="1"/>
    <s v="All"/>
    <s v="Fire Engineering"/>
    <x v="8"/>
    <n v="308"/>
    <s v="Lead Engineer / Consultant / Manager (L7)"/>
  </r>
  <r>
    <x v="1"/>
    <s v="All"/>
    <s v="Fire Engineering"/>
    <x v="6"/>
    <n v="264"/>
    <s v="Senior Engineer / Consultant / Manager / Draftsperson (L6)"/>
  </r>
  <r>
    <x v="1"/>
    <s v="All"/>
    <s v="Fire Engineering"/>
    <x v="9"/>
    <n v="231"/>
    <s v="Engineer (L5)"/>
  </r>
  <r>
    <x v="1"/>
    <s v="All"/>
    <s v="Fire Engineering"/>
    <x v="9"/>
    <n v="198"/>
    <s v="Engineer (L4) / Draftsperson"/>
  </r>
  <r>
    <x v="1"/>
    <s v="All"/>
    <s v="Fire Engineering"/>
    <x v="11"/>
    <n v="187"/>
    <s v="Graduate (L3)"/>
  </r>
  <r>
    <x v="2"/>
    <s v="Perth Metro"/>
    <s v="Fire Engineering / Fire Protection"/>
    <x v="0"/>
    <n v="470.25"/>
    <s v="AECOM Industry Director level"/>
  </r>
  <r>
    <x v="2"/>
    <s v="Perth Metro"/>
    <s v="Fire Engineering / Fire Protection"/>
    <x v="1"/>
    <n v="370.97500000000002"/>
    <s v="AECOM Technical Director level"/>
  </r>
  <r>
    <x v="2"/>
    <s v="Perth Metro"/>
    <s v="Fire Engineering / Fire Protection"/>
    <x v="3"/>
    <n v="339.625"/>
    <s v="AECOM Associate Director level"/>
  </r>
  <r>
    <x v="2"/>
    <s v="Perth Metro"/>
    <s v="Fire Engineering / Fire Protection"/>
    <x v="4"/>
    <n v="266.47500000000002"/>
    <s v="AECOM Principal level"/>
  </r>
  <r>
    <x v="2"/>
    <s v="Perth Metro"/>
    <s v="Fire Engineering / Fire Protection"/>
    <x v="6"/>
    <n v="219.45"/>
    <s v="AECOM Senior Engineer level"/>
  </r>
  <r>
    <x v="2"/>
    <s v="Perth Metro"/>
    <s v="Fire Engineering / Fire Protection"/>
    <x v="8"/>
    <n v="182.875"/>
    <s v="For this discipline this denotes our &quot;Experienced Engineer&quot;"/>
  </r>
  <r>
    <x v="2"/>
    <s v="Perth Metro"/>
    <s v="Fire Engineering / Fire Protection"/>
    <x v="11"/>
    <n v="156.75"/>
    <s v="AECOM Graduate Engineer level"/>
  </r>
  <r>
    <x v="2"/>
    <s v="Perth Metro"/>
    <s v="Fire Engineering / Fire Protection"/>
    <x v="8"/>
    <n v="256.02499999999998"/>
    <s v="For this discipline this denotes our &quot;Principal Technical Officer&quot;"/>
  </r>
  <r>
    <x v="2"/>
    <s v="Perth Metro"/>
    <s v="Fire Engineering / Fire Protection"/>
    <x v="9"/>
    <n v="203.77500000000001"/>
    <s v="AECOM SeniorTechnical Officer"/>
  </r>
  <r>
    <x v="2"/>
    <s v="Perth Metro"/>
    <s v="Fire Engineering / Fire Protection"/>
    <x v="10"/>
    <n v="161.97499999999999"/>
    <s v="AECOM Technical Officer"/>
  </r>
  <r>
    <x v="2"/>
    <s v="India (Overseas design Centre)"/>
    <s v="Fire Protection"/>
    <x v="8"/>
    <n v="148.5"/>
    <s v="For this discipline this denotes our &quot;Principal Technical Officer&quot;. These rates are for our overseas documentation centre in India. Specialists within India would require submission of a seperate rate should be required."/>
  </r>
  <r>
    <x v="2"/>
    <s v="India (Overseas design Centre)"/>
    <s v="Fire Protection"/>
    <x v="9"/>
    <n v="82.5"/>
    <s v="AECOM SeniorTechnical Officer. These rates are for our overseas documentation centre in India. Specialists within India would require submission of a seperate rate should be required."/>
  </r>
  <r>
    <x v="2"/>
    <s v="India (Overseas design Centre)"/>
    <s v="Fire Protection"/>
    <x v="10"/>
    <n v="66"/>
    <s v="AECOM Technical Officer. These rates are for our overseas documentation centre in India. Specialists within India would require submission of a seperate rate should be required."/>
  </r>
  <r>
    <x v="3"/>
    <s v="National"/>
    <s v="Fire Engineering"/>
    <x v="1"/>
    <n v="308"/>
    <s v="KBR does not have standard corporate hourly rates. Sell rates are determined on a contract by contract basis. The &quot;Corporate Hourly Rate&quot; provided has been determined by benchmarking similar projects."/>
  </r>
  <r>
    <x v="3"/>
    <s v="National"/>
    <s v="Fire Engineering"/>
    <x v="4"/>
    <n v="264"/>
    <s v="KBR does not have standard corporate hourly rates. Sell rates are determined on a contract by contract basis. The &quot;Corporate Hourly Rate&quot; provided has been determined by benchmarking similar projects."/>
  </r>
  <r>
    <x v="3"/>
    <s v="Perth Metro"/>
    <s v="Fire Engineering"/>
    <x v="6"/>
    <n v="242.00000000000003"/>
    <s v="KBR does not have standard corporate hourly rates. Sell rates are determined on a contract by contract basis. The &quot;Corporate Hourly Rate&quot; provided has been determined by benchmarking similar projects."/>
  </r>
  <r>
    <x v="3"/>
    <s v="National"/>
    <s v="Fire Engineering"/>
    <x v="8"/>
    <n v="187.00000000000003"/>
    <s v="KBR does not have standard corporate hourly rates. Sell rates are determined on a contract by contract basis. The &quot;Corporate Hourly Rate&quot; provided has been determined by benchmarking similar projects."/>
  </r>
  <r>
    <x v="3"/>
    <s v="Perth Metro"/>
    <s v="Fire Engineering"/>
    <x v="10"/>
    <n v="176"/>
    <s v="KBR does not have standard corporate hourly rates. Sell rates are determined on a contract by contract basis. The &quot;Corporate Hourly Rate&quot; provided has been determined by benchmarking similar projects."/>
  </r>
  <r>
    <x v="3"/>
    <s v="Perth Metro"/>
    <s v="Fire Engineering"/>
    <x v="11"/>
    <n v="154"/>
    <s v="KBR does not have standard corporate hourly rates. Sell rates are determined on a contract by contract basis. The &quot;Corporate Hourly Rate&quot; provided has been determined by benchmarking similar projects."/>
  </r>
  <r>
    <x v="4"/>
    <s v="Perth, WA"/>
    <s v="Fire Engineering "/>
    <x v="6"/>
    <n v="242"/>
    <s v="Adrian Tung"/>
  </r>
  <r>
    <x v="4"/>
    <s v="Sydney, NSW"/>
    <s v="Fire Engineering "/>
    <x v="8"/>
    <n v="198"/>
    <s v="Alex Tamras"/>
  </r>
  <r>
    <x v="5"/>
    <s v="WA"/>
    <s v="Fire Safety Engineering"/>
    <x v="1"/>
    <n v="396"/>
    <s v="Hourly rate has been discounted in standard rates column for all levels"/>
  </r>
  <r>
    <x v="5"/>
    <s v="WA"/>
    <s v="Fire Safety Engineering"/>
    <x v="3"/>
    <n v="396"/>
    <m/>
  </r>
  <r>
    <x v="5"/>
    <s v="WA"/>
    <s v="Fire Safety Engineering"/>
    <x v="5"/>
    <n v="297"/>
    <m/>
  </r>
  <r>
    <x v="5"/>
    <s v="WA"/>
    <s v="Fire Safety Engineering"/>
    <x v="6"/>
    <n v="264"/>
    <m/>
  </r>
  <r>
    <x v="5"/>
    <s v="WA"/>
    <s v="Fire Safety Engineering"/>
    <x v="8"/>
    <n v="220"/>
    <m/>
  </r>
  <r>
    <x v="5"/>
    <s v="WA"/>
    <s v="Fire Safety Engineering"/>
    <x v="11"/>
    <n v="214.5"/>
    <m/>
  </r>
  <r>
    <x v="5"/>
    <s v="WA"/>
    <s v="Fire Safety Engineering"/>
    <x v="10"/>
    <n v="225.5"/>
    <m/>
  </r>
  <r>
    <x v="5"/>
    <s v="WA"/>
    <s v="Fire Services"/>
    <x v="1"/>
    <n v="396"/>
    <m/>
  </r>
  <r>
    <x v="5"/>
    <s v="WA"/>
    <s v="Fire Services"/>
    <x v="3"/>
    <n v="396"/>
    <m/>
  </r>
  <r>
    <x v="5"/>
    <s v="WA"/>
    <s v="Fire Services"/>
    <x v="5"/>
    <n v="297"/>
    <m/>
  </r>
  <r>
    <x v="5"/>
    <s v="WA"/>
    <s v="Fire Services"/>
    <x v="6"/>
    <n v="264"/>
    <m/>
  </r>
  <r>
    <x v="5"/>
    <s v="WA"/>
    <s v="Fire Services"/>
    <x v="8"/>
    <n v="220"/>
    <m/>
  </r>
  <r>
    <x v="5"/>
    <s v="WA"/>
    <s v="Fire Services"/>
    <x v="11"/>
    <n v="214.5"/>
    <m/>
  </r>
  <r>
    <x v="5"/>
    <s v="WA"/>
    <s v="Fire Services"/>
    <x v="10"/>
    <n v="225.5"/>
    <m/>
  </r>
  <r>
    <x v="6"/>
    <s v="Melbourne, VIC"/>
    <s v="Fire Engineering Design Lead"/>
    <x v="3"/>
    <n v="373"/>
    <s v="Tony Minhinnick"/>
  </r>
  <r>
    <x v="6"/>
    <s v="Sydney, NSW"/>
    <s v="Fire Engineering Design Lead"/>
    <x v="3"/>
    <n v="373"/>
    <s v="Maisam Mirbagheri"/>
  </r>
  <r>
    <x v="6"/>
    <s v="Perth, WA"/>
    <s v="Fire Engineering Design Lead"/>
    <x v="6"/>
    <n v="280"/>
    <s v="Samuel Yii"/>
  </r>
  <r>
    <x v="6"/>
    <s v="Melbourne, VIC"/>
    <s v="Fire Protection (Wet/Dry) Design Lead"/>
    <x v="3"/>
    <n v="335"/>
    <s v="Jeremy Donohoe"/>
  </r>
  <r>
    <x v="6"/>
    <s v="Melbourne, VIC"/>
    <s v="Fire Protection (Wet/Dry) Design Lead"/>
    <x v="4"/>
    <n v="310"/>
    <s v="Tze Tan"/>
  </r>
  <r>
    <x v="7"/>
    <s v="Perth, WA"/>
    <s v="Fire Engineering and Fire Protection"/>
    <x v="1"/>
    <n v="396"/>
    <s v="Director"/>
  </r>
  <r>
    <x v="7"/>
    <s v="Perth, WA"/>
    <s v="Fire Engineering and Fire Protection"/>
    <x v="2"/>
    <n v="374"/>
    <s v="Business Leader / Group Leader (Non-Director)"/>
  </r>
  <r>
    <x v="7"/>
    <s v="Perth, WA"/>
    <s v="Fire Engineering and Fire Protection"/>
    <x v="3"/>
    <n v="341"/>
    <s v="Associate Director"/>
  </r>
  <r>
    <x v="7"/>
    <s v="Perth, WA"/>
    <s v="Fire Engineering and Fire Protection"/>
    <x v="4"/>
    <n v="319"/>
    <s v="Principal"/>
  </r>
  <r>
    <x v="7"/>
    <s v="Perth, WA"/>
    <s v="Fire Engineering and Fire Protection"/>
    <x v="5"/>
    <n v="286"/>
    <s v="Associate"/>
  </r>
  <r>
    <x v="7"/>
    <s v="Perth, WA"/>
    <s v="Fire Engineering and Fire Protection"/>
    <x v="8"/>
    <n v="264"/>
    <s v="Project Technical lead (Non-Associate or above)"/>
  </r>
  <r>
    <x v="7"/>
    <s v="Perth, WA"/>
    <s v="Fire Engineering and Fire Protection"/>
    <x v="6"/>
    <n v="242"/>
    <s v="Senior Engineer / Senior Designer"/>
  </r>
  <r>
    <x v="7"/>
    <s v="Perth, WA"/>
    <s v="Fire Engineering and Fire Protection"/>
    <x v="9"/>
    <n v="209"/>
    <s v="Designer / Engineer"/>
  </r>
  <r>
    <x v="7"/>
    <s v="Perth, WA"/>
    <s v="Fire Engineering and Fire Protection"/>
    <x v="11"/>
    <n v="132"/>
    <s v="Graduate"/>
  </r>
  <r>
    <x v="8"/>
    <s v="Perth Metro"/>
    <s v="Fire Engineering"/>
    <x v="1"/>
    <n v="430"/>
    <s v="Principal Director, Section Director"/>
  </r>
  <r>
    <x v="8"/>
    <s v="Perth Metro"/>
    <s v="Fire Engineering"/>
    <x v="2"/>
    <n v="345"/>
    <s v="Director, Technical Director"/>
  </r>
  <r>
    <x v="8"/>
    <s v="Perth Metro"/>
    <s v="Fire Engineering"/>
    <x v="3"/>
    <n v="305"/>
    <s v="Associate Director, Senior Project Manager, Executive, Principal Professional, Design Manager"/>
  </r>
  <r>
    <x v="8"/>
    <s v="Perth Metro"/>
    <s v="Fire Engineering"/>
    <x v="5"/>
    <n v="245"/>
    <s v="Associate, Project Manager"/>
  </r>
  <r>
    <x v="8"/>
    <s v="Perth Metro"/>
    <s v="Fire Engineering"/>
    <x v="6"/>
    <n v="215"/>
    <s v="Senior Engineer, Senior Professional"/>
  </r>
  <r>
    <x v="8"/>
    <s v="Perth Metro"/>
    <s v="Fire Engineering"/>
    <x v="7"/>
    <n v="175"/>
    <s v="Engineer, Professional"/>
  </r>
  <r>
    <x v="8"/>
    <s v="Perth Metro"/>
    <s v="Fire Engineering"/>
    <x v="11"/>
    <n v="145"/>
    <s v="Graduate Engineer, Graduate Professional"/>
  </r>
  <r>
    <x v="8"/>
    <s v="Perth Metro"/>
    <s v="Fire Engineering"/>
    <x v="8"/>
    <n v="215"/>
    <s v="BIM Leader, Snr BIM Coord, Snr BIM Tech, Snr Designer, Snr Tech Off, Snr Draftsperson"/>
  </r>
  <r>
    <x v="8"/>
    <s v="Perth Metro"/>
    <s v="Fire Engineering"/>
    <x v="9"/>
    <n v="185"/>
    <s v="Project BIM Technician, BIM Coordinator, Designer, Modeller"/>
  </r>
  <r>
    <x v="8"/>
    <s v="Perth Metro"/>
    <s v="Fire Engineering"/>
    <x v="10"/>
    <n v="145"/>
    <s v="BIM Technician, Draftsperson, BIM Admin, Intern"/>
  </r>
  <r>
    <x v="8"/>
    <s v="Phillipines"/>
    <s v="Fire Engineering"/>
    <x v="8"/>
    <n v="110"/>
    <s v="BIM Leader, Snr BIM Coord, Snr BIM Tech, Snr Designer, Snr Tech Off, Snr Draftsperson"/>
  </r>
  <r>
    <x v="8"/>
    <s v="Phillipines"/>
    <s v="Fire Engineering"/>
    <x v="9"/>
    <n v="95"/>
    <s v="Project BIM Technician, BIM Coordinator, Designer, Modeller"/>
  </r>
  <r>
    <x v="8"/>
    <s v="Phillipines"/>
    <s v="Fire Engineering"/>
    <x v="10"/>
    <n v="75"/>
    <s v="BIM Technician, Draftsperson, BIM Admin, Intern"/>
  </r>
  <r>
    <x v="9"/>
    <s v="Perth Metro"/>
    <s v="Fire Engineering"/>
    <x v="1"/>
    <n v="403.7"/>
    <m/>
  </r>
  <r>
    <x v="9"/>
    <s v="Perth Metro"/>
    <s v="Fire Engineering"/>
    <x v="5"/>
    <n v="304.7"/>
    <m/>
  </r>
  <r>
    <x v="9"/>
    <s v="Perth Metro"/>
    <s v="Fire Engineering"/>
    <x v="6"/>
    <n v="261.8"/>
    <m/>
  </r>
  <r>
    <x v="9"/>
    <s v="Manila, Philippines"/>
    <s v="Fire Engineering"/>
    <x v="8"/>
    <n v="92.4"/>
    <m/>
  </r>
  <r>
    <x v="10"/>
    <s v="Sydney"/>
    <s v="Design of Dry and wet fire protection systems including detection, sprinkler, fire hydrant, hose reels, gas suppression systems in buildings and precincts"/>
    <x v="1"/>
    <n v="380"/>
    <m/>
  </r>
  <r>
    <x v="10"/>
    <s v="Perth"/>
    <s v="Design of fire hydrant and hose reel systems in buildings and precincts"/>
    <x v="3"/>
    <n v="330"/>
    <m/>
  </r>
  <r>
    <x v="10"/>
    <s v="Melbourne"/>
    <s v="Design of Dry and wet fire protection systems including detection, sprinkler, fire hydrant, hose reels, gas suppression systems in buildings and precincts"/>
    <x v="4"/>
    <n v="280"/>
    <m/>
  </r>
  <r>
    <x v="10"/>
    <s v="Sydney"/>
    <s v="Design of Dry and wet fire protection systems including detection, sprinkler, fire hydrant, hose reels, gas suppression systems in buildings and precincts"/>
    <x v="6"/>
    <n v="225"/>
    <m/>
  </r>
  <r>
    <x v="10"/>
    <s v="Perth"/>
    <s v="Design of fire hydrant and hose reel systems in buildings and precincts"/>
    <x v="7"/>
    <n v="170"/>
    <m/>
  </r>
  <r>
    <x v="11"/>
    <s v="Perth Metro"/>
    <s v="Fire Safety Engineering (Performance Solutions)"/>
    <x v="1"/>
    <n v="280"/>
    <s v="Kristy Jones"/>
  </r>
  <r>
    <x v="11"/>
    <s v="Perth Metro"/>
    <s v="Fire Safety Engineering (Performance Solutions)"/>
    <x v="1"/>
    <n v="280"/>
    <s v="Emma Heyes"/>
  </r>
  <r>
    <x v="11"/>
    <s v="Perth Metro"/>
    <s v="Fire Safety Engineering (Performance Solutions)"/>
    <x v="5"/>
    <n v="265"/>
    <s v="Rob Fleury"/>
  </r>
  <r>
    <x v="11"/>
    <s v="Perth Metro"/>
    <s v="Fire Safety Engineering (Performance Solutions)"/>
    <x v="6"/>
    <n v="240"/>
    <s v="Yan Tsang"/>
  </r>
  <r>
    <x v="11"/>
    <s v="Perth Metro"/>
    <s v="Fire Safety Engineering (Performance Solutions)"/>
    <x v="6"/>
    <n v="240"/>
    <s v="Christie Cook"/>
  </r>
  <r>
    <x v="12"/>
    <s v="Perth Metro"/>
    <s v="Fire Engineering"/>
    <x v="1"/>
    <n v="418"/>
    <m/>
  </r>
  <r>
    <x v="12"/>
    <s v="Regional"/>
    <s v="Fire Engineering"/>
    <x v="1"/>
    <n v="418"/>
    <m/>
  </r>
  <r>
    <x v="13"/>
    <s v="Australia"/>
    <s v="Fire Engineering"/>
    <x v="0"/>
    <n v="462.00000000000006"/>
    <m/>
  </r>
  <r>
    <x v="13"/>
    <s v="Australia"/>
    <s v="Fire Engineering"/>
    <x v="1"/>
    <n v="396.00000000000006"/>
    <m/>
  </r>
  <r>
    <x v="13"/>
    <s v="Australia"/>
    <s v="Fire Engineering"/>
    <x v="2"/>
    <n v="352"/>
    <m/>
  </r>
  <r>
    <x v="13"/>
    <s v="Australia"/>
    <s v="Fire Engineering"/>
    <x v="3"/>
    <n v="308"/>
    <m/>
  </r>
  <r>
    <x v="13"/>
    <s v="Australia"/>
    <s v="Fire Engineering"/>
    <x v="4"/>
    <n v="275"/>
    <m/>
  </r>
  <r>
    <x v="13"/>
    <s v="Australia"/>
    <s v="Fire Engineering"/>
    <x v="5"/>
    <n v="258.5"/>
    <m/>
  </r>
  <r>
    <x v="13"/>
    <s v="Australia"/>
    <s v="Fire Engineering"/>
    <x v="6"/>
    <n v="236.50000000000003"/>
    <m/>
  </r>
  <r>
    <x v="13"/>
    <s v="Australia"/>
    <s v="Fire Engineering"/>
    <x v="7"/>
    <n v="236.50000000000003"/>
    <m/>
  </r>
  <r>
    <x v="13"/>
    <s v="Australia"/>
    <s v="Fire Engineering"/>
    <x v="8"/>
    <n v="275"/>
    <m/>
  </r>
  <r>
    <x v="13"/>
    <s v="Australia"/>
    <s v="Fire Engineering"/>
    <x v="9"/>
    <n v="253.00000000000003"/>
    <m/>
  </r>
  <r>
    <x v="13"/>
    <s v="Australia"/>
    <s v="Fire Engineering"/>
    <x v="10"/>
    <n v="220.00000000000003"/>
    <m/>
  </r>
  <r>
    <x v="13"/>
    <s v="Australia"/>
    <s v="Fire Engineering"/>
    <x v="11"/>
    <n v="187.00000000000003"/>
    <m/>
  </r>
  <r>
    <x v="14"/>
    <s v="Perth Metro"/>
    <s v="Fire Engineering "/>
    <x v="1"/>
    <n v="270"/>
    <m/>
  </r>
  <r>
    <x v="14"/>
    <s v="Perth Metro"/>
    <s v="Fire Engineering "/>
    <x v="3"/>
    <n v="245"/>
    <m/>
  </r>
  <r>
    <x v="14"/>
    <s v="Perth Metro"/>
    <s v="Fire Engineering "/>
    <x v="5"/>
    <n v="225"/>
    <m/>
  </r>
  <r>
    <x v="14"/>
    <s v="Perth Metro"/>
    <s v="Fire Engineering "/>
    <x v="6"/>
    <n v="200"/>
    <m/>
  </r>
  <r>
    <x v="14"/>
    <s v="Perth Metro"/>
    <s v="Fire Engineering (Level - Project Engineer not Specialist)"/>
    <x v="8"/>
    <n v="180"/>
    <m/>
  </r>
  <r>
    <x v="14"/>
    <s v="Perth Metro"/>
    <s v="Fire Engineering "/>
    <x v="11"/>
    <n v="170"/>
    <m/>
  </r>
  <r>
    <x v="14"/>
    <s v="Perth Metro"/>
    <s v="Fire Engineering "/>
    <x v="10"/>
    <n v="150"/>
    <m/>
  </r>
  <r>
    <x v="14"/>
    <s v="Perth Metro"/>
    <s v="Administration "/>
    <x v="9"/>
    <n v="150"/>
    <m/>
  </r>
  <r>
    <x v="15"/>
    <s v="Perth Metro"/>
    <s v="Fire Protection Services"/>
    <x v="1"/>
    <n v="286"/>
    <s v="Ralf Boepple"/>
  </r>
  <r>
    <x v="15"/>
    <s v="Perth Metro"/>
    <s v="Fire Protection Services"/>
    <x v="5"/>
    <n v="242"/>
    <s v="Troy Markovic"/>
  </r>
  <r>
    <x v="16"/>
    <m/>
    <m/>
    <x v="1"/>
    <n v="390"/>
    <m/>
  </r>
  <r>
    <x v="16"/>
    <s v="Sydney"/>
    <s v="Fire Engineering"/>
    <x v="4"/>
    <n v="360"/>
    <s v="Reece Liddy"/>
  </r>
  <r>
    <x v="16"/>
    <m/>
    <m/>
    <x v="2"/>
    <n v="300"/>
    <m/>
  </r>
  <r>
    <x v="16"/>
    <m/>
    <m/>
    <x v="6"/>
    <n v="260"/>
    <m/>
  </r>
  <r>
    <x v="16"/>
    <m/>
    <m/>
    <x v="7"/>
    <n v="190"/>
    <m/>
  </r>
  <r>
    <x v="16"/>
    <m/>
    <m/>
    <x v="11"/>
    <n v="160"/>
    <m/>
  </r>
  <r>
    <x v="16"/>
    <m/>
    <m/>
    <x v="6"/>
    <n v="260"/>
    <m/>
  </r>
  <r>
    <x v="16"/>
    <m/>
    <m/>
    <x v="9"/>
    <n v="230"/>
    <m/>
  </r>
  <r>
    <x v="16"/>
    <m/>
    <m/>
    <x v="6"/>
    <n v="200"/>
    <m/>
  </r>
  <r>
    <x v="16"/>
    <s v="Perth Metro"/>
    <s v="Senior BIM Design"/>
    <x v="8"/>
    <n v="230"/>
    <s v=" Adam Chitty"/>
  </r>
  <r>
    <x v="16"/>
    <m/>
    <m/>
    <x v="9"/>
    <n v="200"/>
    <m/>
  </r>
  <r>
    <x v="16"/>
    <m/>
    <m/>
    <x v="10"/>
    <n v="180"/>
    <m/>
  </r>
  <r>
    <x v="17"/>
    <s v="Perth Metro"/>
    <s v="Fire Services Designs"/>
    <x v="1"/>
    <n v="363"/>
    <m/>
  </r>
  <r>
    <x v="17"/>
    <s v="Perth Metro"/>
    <s v="Fire Engineering/Performance Solutions"/>
    <x v="1"/>
    <n v="363"/>
    <m/>
  </r>
  <r>
    <x v="17"/>
    <s v="Perth Metro"/>
    <s v="Fire Audits"/>
    <x v="1"/>
    <n v="380"/>
    <m/>
  </r>
  <r>
    <x v="17"/>
    <s v="Perth Metro"/>
    <s v="Fire Modelling"/>
    <x v="1"/>
    <n v="363"/>
    <m/>
  </r>
  <r>
    <x v="17"/>
    <s v="Perth Metro"/>
    <s v="Computer Fluid Dynamics"/>
    <x v="1"/>
    <n v="420"/>
    <m/>
  </r>
  <r>
    <x v="17"/>
    <s v="Perth Metro"/>
    <s v="Certifications"/>
    <x v="1"/>
    <n v="380"/>
    <m/>
  </r>
  <r>
    <x v="17"/>
    <s v="Regional "/>
    <s v="Fire Audits"/>
    <x v="1"/>
    <n v="400"/>
    <s v="Excludes airfares and accommodation if required"/>
  </r>
  <r>
    <x v="17"/>
    <s v="Regional "/>
    <s v="Certifications"/>
    <x v="1"/>
    <n v="400"/>
    <s v="Excludes airfares and accommodation if required"/>
  </r>
  <r>
    <x v="18"/>
    <s v="Perth"/>
    <s v="Fire Engineering"/>
    <x v="1"/>
    <n v="275"/>
    <m/>
  </r>
  <r>
    <x v="18"/>
    <s v="Perth"/>
    <s v="Fire Engineering"/>
    <x v="1"/>
    <n v="275"/>
    <m/>
  </r>
  <r>
    <x v="18"/>
    <s v="Perth"/>
    <s v="Fire Engineering"/>
    <x v="5"/>
    <n v="242"/>
    <m/>
  </r>
  <r>
    <x v="18"/>
    <s v="Perth"/>
    <s v="Fire Engineering"/>
    <x v="5"/>
    <n v="242"/>
    <m/>
  </r>
  <r>
    <x v="18"/>
    <s v="Perth"/>
    <s v="Fire Engineering"/>
    <x v="6"/>
    <n v="220"/>
    <m/>
  </r>
  <r>
    <x v="18"/>
    <s v="Perth"/>
    <s v="Fire Engineering"/>
    <x v="10"/>
    <n v="165"/>
    <m/>
  </r>
  <r>
    <x v="19"/>
    <s v="Perth Metro"/>
    <s v="Fire Safety Engineering"/>
    <x v="1"/>
    <n v="357.5"/>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
  <r>
    <x v="0"/>
    <s v="Australia"/>
    <s v="For provision of engineering services in relation to the flow and conveyance of fluids. For specialist services such as, but not limited to, wastewater systems, water systems, gas, and compressed air.  "/>
    <x v="0"/>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
    <n v="42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2"/>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3"/>
    <n v="375"/>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4"/>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5"/>
    <n v="34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6"/>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7"/>
    <n v="29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8"/>
    <n v="23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9"/>
    <n v="25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0"/>
    <n v="200"/>
    <s v="Rates agreed with other clients vary by project and are commercial in confidence so will not be provided."/>
  </r>
  <r>
    <x v="0"/>
    <s v="Australia"/>
    <s v="For provision of engineering services in relation to the flow and conveyance of fluids. For specialist services such as, but not limited to, wastewater systems, water systems, gas, and compressed air.  "/>
    <x v="11"/>
    <n v="180"/>
    <s v="Rates agreed with other clients vary by project and are commercial in confidence so will not be provided."/>
  </r>
  <r>
    <x v="1"/>
    <s v="All"/>
    <s v="Hydraulic Engineering"/>
    <x v="1"/>
    <n v="385"/>
    <s v="Director"/>
  </r>
  <r>
    <x v="1"/>
    <s v="All"/>
    <s v="Hydraulic Engineering"/>
    <x v="4"/>
    <n v="363"/>
    <s v="Principal (L9)"/>
  </r>
  <r>
    <x v="1"/>
    <s v="All"/>
    <s v="Hydraulic Engineering"/>
    <x v="5"/>
    <n v="341"/>
    <s v="Associate (L8)"/>
  </r>
  <r>
    <x v="1"/>
    <s v="All"/>
    <s v="Hydraulic Engineering"/>
    <x v="8"/>
    <n v="308"/>
    <s v="Lead Engineer / Consultant / Manager (L7)"/>
  </r>
  <r>
    <x v="1"/>
    <s v="All"/>
    <s v="Hydraulic Engineering"/>
    <x v="6"/>
    <n v="264"/>
    <s v="Senior Engineer / Consultant / Manager / Draftsperson (L6)"/>
  </r>
  <r>
    <x v="1"/>
    <s v="All"/>
    <s v="Hydraulic Engineering"/>
    <x v="9"/>
    <n v="231"/>
    <s v="Engineer (L5)"/>
  </r>
  <r>
    <x v="1"/>
    <s v="All"/>
    <s v="Hydraulic Engineering"/>
    <x v="9"/>
    <n v="198"/>
    <s v="Engineer (L4) / Draftsperson"/>
  </r>
  <r>
    <x v="1"/>
    <s v="All"/>
    <s v="Hydraulic Engineering"/>
    <x v="11"/>
    <n v="187"/>
    <s v="Graduate (L3)"/>
  </r>
  <r>
    <x v="2"/>
    <s v="Brisbane"/>
    <s v="Wastewater systems, water systems, gas &amp; compressed air"/>
    <x v="1"/>
    <n v="390"/>
    <m/>
  </r>
  <r>
    <x v="2"/>
    <s v="Brisbane"/>
    <s v="Wastewater systems, water systems, gas &amp; compressed air"/>
    <x v="4"/>
    <n v="360"/>
    <m/>
  </r>
  <r>
    <x v="2"/>
    <s v="Perth Metro"/>
    <s v="Wastewater systems, water systems, gas &amp; compressed air"/>
    <x v="2"/>
    <n v="300"/>
    <s v="Cameron Lucy"/>
  </r>
  <r>
    <x v="2"/>
    <s v="Perth Metro"/>
    <s v="Wastewater systems, water systems, gas &amp; compressed air"/>
    <x v="6"/>
    <n v="260"/>
    <s v=" Sherman Wong &amp; Joshua Lau"/>
  </r>
  <r>
    <x v="2"/>
    <s v="Brisbane / Sydney / Victoria"/>
    <s v="Wastewater systems, water systems, gas &amp; compressed air"/>
    <x v="2"/>
    <n v="300"/>
    <m/>
  </r>
  <r>
    <x v="2"/>
    <s v="Brisbane / Sydney"/>
    <s v="Wastewater systems, water systems, gas &amp; compressed air"/>
    <x v="6"/>
    <n v="260"/>
    <m/>
  </r>
  <r>
    <x v="2"/>
    <s v="Brisbane"/>
    <s v="Wastewater systems, water systems, gas &amp; compressed air"/>
    <x v="7"/>
    <n v="190"/>
    <m/>
  </r>
  <r>
    <x v="2"/>
    <s v="Brisbane"/>
    <s v="Wastewater systems, water systems, gas &amp; compressed air"/>
    <x v="11"/>
    <n v="160"/>
    <m/>
  </r>
  <r>
    <x v="2"/>
    <s v="Brisbane / Sydney"/>
    <s v="Senior BIM Technician"/>
    <x v="8"/>
    <n v="230"/>
    <m/>
  </r>
  <r>
    <x v="2"/>
    <s v="Brisbane"/>
    <s v="Project BIM Technician"/>
    <x v="9"/>
    <n v="200"/>
    <m/>
  </r>
  <r>
    <x v="2"/>
    <s v="Brisbane"/>
    <s v="BIM Technician"/>
    <x v="10"/>
    <n v="180"/>
    <m/>
  </r>
  <r>
    <x v="3"/>
    <s v="Sydney"/>
    <s v="Design of Hydraulics services including hot and cold water, sewer, trade waste and gas "/>
    <x v="1"/>
    <n v="380"/>
    <m/>
  </r>
  <r>
    <x v="3"/>
    <s v="Sydney"/>
    <s v="Design of Hydraulics services including hot and cold water, sewer, trade waste and gas "/>
    <x v="3"/>
    <n v="330"/>
    <m/>
  </r>
  <r>
    <x v="3"/>
    <s v="Perth"/>
    <s v="Hydraulics"/>
    <x v="4"/>
    <n v="280"/>
    <m/>
  </r>
  <r>
    <x v="3"/>
    <s v="Sydney"/>
    <s v="Design of Hydraulics services including hot and cold water, sewer, trade waste and gas "/>
    <x v="6"/>
    <n v="225"/>
    <m/>
  </r>
  <r>
    <x v="3"/>
    <s v="Perth"/>
    <s v="Hydraulics"/>
    <x v="9"/>
    <n v="120"/>
    <m/>
  </r>
  <r>
    <x v="4"/>
    <s v="WA"/>
    <s v="Hydraulic Services"/>
    <x v="1"/>
    <n v="396"/>
    <s v="Hourly rate has been discounted in standard rates column for all levels"/>
  </r>
  <r>
    <x v="4"/>
    <s v="WA"/>
    <s v="Hydraulic Services"/>
    <x v="3"/>
    <n v="396"/>
    <m/>
  </r>
  <r>
    <x v="4"/>
    <s v="WA"/>
    <s v="Hydraulic Services"/>
    <x v="5"/>
    <n v="297"/>
    <m/>
  </r>
  <r>
    <x v="4"/>
    <s v="WA"/>
    <s v="Hydraulic Services"/>
    <x v="6"/>
    <n v="264"/>
    <m/>
  </r>
  <r>
    <x v="4"/>
    <s v="WA"/>
    <s v="Hydraulic Services"/>
    <x v="8"/>
    <n v="220"/>
    <m/>
  </r>
  <r>
    <x v="4"/>
    <s v="WA"/>
    <s v="Hydraulic Services"/>
    <x v="11"/>
    <n v="214.5"/>
    <m/>
  </r>
  <r>
    <x v="4"/>
    <s v="WA"/>
    <s v="Hydraulic Services"/>
    <x v="10"/>
    <n v="225.5"/>
    <m/>
  </r>
  <r>
    <x v="5"/>
    <s v="Perth Metro"/>
    <s v="Hydraulic Engineering"/>
    <x v="1"/>
    <n v="286"/>
    <s v="Ralf Boepple"/>
  </r>
  <r>
    <x v="5"/>
    <s v="Perth Metro"/>
    <s v="Hydraulic Engineering"/>
    <x v="5"/>
    <n v="242"/>
    <s v="Troy Markovic"/>
  </r>
  <r>
    <x v="5"/>
    <s v="Perth Metro"/>
    <s v="Hydraulic Engineering"/>
    <x v="8"/>
    <n v="165"/>
    <s v="Matthew Mercado"/>
  </r>
  <r>
    <x v="5"/>
    <s v="Perth Metro"/>
    <s v="Hydraulic Engineering"/>
    <x v="5"/>
    <n v="242"/>
    <s v="Michael Jarrad"/>
  </r>
  <r>
    <x v="6"/>
    <s v="Perth, WA"/>
    <s v="Hydraulic Engineering"/>
    <x v="1"/>
    <n v="396"/>
    <s v="Director"/>
  </r>
  <r>
    <x v="6"/>
    <s v="Perth, WA"/>
    <s v="Hydraulic Engineering"/>
    <x v="2"/>
    <n v="374"/>
    <s v="Business Leader / Group Leader (Non-Director)"/>
  </r>
  <r>
    <x v="6"/>
    <s v="Perth, WA"/>
    <s v="Hydraulic Engineering"/>
    <x v="3"/>
    <n v="341"/>
    <s v="Associate Director"/>
  </r>
  <r>
    <x v="6"/>
    <s v="Perth, WA"/>
    <s v="Hydraulic Engineering"/>
    <x v="4"/>
    <n v="319"/>
    <s v="Principal"/>
  </r>
  <r>
    <x v="6"/>
    <s v="Perth, WA"/>
    <s v="Hydraulic Engineering"/>
    <x v="5"/>
    <n v="286"/>
    <s v="Associate"/>
  </r>
  <r>
    <x v="6"/>
    <s v="Perth, WA"/>
    <s v="Hydraulic Engineering"/>
    <x v="8"/>
    <n v="264"/>
    <s v="Project Technical lead (Non-Associate or above)"/>
  </r>
  <r>
    <x v="6"/>
    <s v="Perth, WA"/>
    <s v="Hydraulic Engineering"/>
    <x v="6"/>
    <n v="242"/>
    <s v="Senior Engineer / Senior Designer / BIM Lead"/>
  </r>
  <r>
    <x v="6"/>
    <s v="Perth, WA"/>
    <s v="Hydraulic Engineering"/>
    <x v="9"/>
    <n v="209"/>
    <s v="Designer / Engineer"/>
  </r>
  <r>
    <x v="6"/>
    <s v="Perth, WA"/>
    <s v="Hydraulic Engineering"/>
    <x v="10"/>
    <n v="165"/>
    <s v="Drafter / BIM Modeller"/>
  </r>
  <r>
    <x v="6"/>
    <s v="Perth, WA"/>
    <s v="Hydraulic Engineering"/>
    <x v="11"/>
    <n v="132"/>
    <s v="Graduate"/>
  </r>
  <r>
    <x v="7"/>
    <s v="Perth"/>
    <s v="Hydraulic"/>
    <x v="1"/>
    <n v="275"/>
    <s v="Joseph Anthony Tilli"/>
  </r>
  <r>
    <x v="7"/>
    <s v="Perth"/>
    <s v="Hydraulic"/>
    <x v="1"/>
    <n v="275"/>
    <s v="Quentin Oma"/>
  </r>
  <r>
    <x v="7"/>
    <s v="Perth"/>
    <s v="Hydraulic"/>
    <x v="5"/>
    <n v="242"/>
    <s v="Matt Martin"/>
  </r>
  <r>
    <x v="7"/>
    <s v="Perth"/>
    <s v="Hydraulic"/>
    <x v="5"/>
    <n v="242"/>
    <s v="Salvatore Pullella"/>
  </r>
  <r>
    <x v="7"/>
    <s v="Perth"/>
    <s v="Hydraulic"/>
    <x v="6"/>
    <n v="220"/>
    <s v="Paul Crockett"/>
  </r>
  <r>
    <x v="7"/>
    <s v="Perth"/>
    <s v="Hydraulic"/>
    <x v="10"/>
    <n v="165"/>
    <s v="Chris Allia"/>
  </r>
  <r>
    <x v="8"/>
    <s v="National"/>
    <s v="Hydraulic Services"/>
    <x v="1"/>
    <n v="286"/>
    <s v="KBR does not have standard corporate hourly rates. Sell rates are determined on a contract by contract basis. The &quot;Corporate Hourly Rate&quot; provided has been determined by benchmarking similar projects."/>
  </r>
  <r>
    <x v="8"/>
    <s v="Perth"/>
    <s v="Hydraulic Services"/>
    <x v="6"/>
    <n v="242"/>
    <s v="KBR does not have standard corporate hourly rates. Sell rates are determined on a contract by contract basis. The &quot;Corporate Hourly Rate&quot; provided has been determined by benchmarking similar projects."/>
  </r>
  <r>
    <x v="8"/>
    <s v="National"/>
    <s v="Hydraulic Services"/>
    <x v="8"/>
    <n v="187.00000000000003"/>
    <s v="KBR does not have standard corporate hourly rates. Sell rates are determined on a contract by contract basis. The &quot;Corporate Hourly Rate&quot; provided has been determined by benchmarking similar projects."/>
  </r>
  <r>
    <x v="8"/>
    <s v="Perth"/>
    <s v="Hydraulic Services"/>
    <x v="10"/>
    <n v="176"/>
    <s v="KBR does not have standard corporate hourly rates. Sell rates are determined on a contract by contract basis. The &quot;Corporate Hourly Rate&quot; provided has been determined by benchmarking similar projects."/>
  </r>
  <r>
    <x v="8"/>
    <s v="Perth"/>
    <s v="Hydraulic Services"/>
    <x v="11"/>
    <n v="154"/>
    <s v="KBR does not have standard corporate hourly rates. Sell rates are determined on a contract by contract basis. The &quot;Corporate Hourly Rate&quot; provided has been determined by benchmarking similar projects."/>
  </r>
  <r>
    <x v="9"/>
    <s v="Perth, WA"/>
    <s v="Hydraulics Design"/>
    <x v="6"/>
    <n v="275"/>
    <s v="Daniela Foti"/>
  </r>
  <r>
    <x v="9"/>
    <s v="Perth, WA"/>
    <s v="Hydraulics Design "/>
    <x v="9"/>
    <n v="220.00000000000003"/>
    <s v="Jasmine Huynh"/>
  </r>
  <r>
    <x v="9"/>
    <s v="Perth, WA"/>
    <s v="Hydraulics Design Lead"/>
    <x v="5"/>
    <n v="285"/>
    <s v="Brent Marsh"/>
  </r>
  <r>
    <x v="9"/>
    <s v="Melbourne, VIC"/>
    <s v="Hydraulics Design Lead"/>
    <x v="1"/>
    <n v="383"/>
    <s v="Ben Moulton"/>
  </r>
  <r>
    <x v="9"/>
    <s v="Perth, WA"/>
    <s v="Hydraulics Design Lead"/>
    <x v="4"/>
    <n v="310"/>
    <s v="Adeel Silat"/>
  </r>
  <r>
    <x v="10"/>
    <s v="Perth Metro"/>
    <s v="Hydraulic Services"/>
    <x v="1"/>
    <n v="430"/>
    <s v="Principal Director, Section Director"/>
  </r>
  <r>
    <x v="10"/>
    <s v="Perth Metro"/>
    <s v="Hydraulic Services"/>
    <x v="2"/>
    <n v="345"/>
    <s v="Director, Technical Director"/>
  </r>
  <r>
    <x v="10"/>
    <s v="Perth Metro"/>
    <s v="Hydraulic Services"/>
    <x v="3"/>
    <n v="305"/>
    <s v="Associate Director, Senior Project Manager, Executive, Principal Professional, Design Manager"/>
  </r>
  <r>
    <x v="10"/>
    <s v="Perth Metro"/>
    <s v="Hydraulic Services"/>
    <x v="5"/>
    <n v="245"/>
    <s v="Associate, Project Manager"/>
  </r>
  <r>
    <x v="10"/>
    <s v="Perth Metro"/>
    <s v="Hydraulic Services"/>
    <x v="6"/>
    <n v="215"/>
    <s v="Senior Engineer, Senior Professional"/>
  </r>
  <r>
    <x v="10"/>
    <s v="Perth Metro"/>
    <s v="Hydraulic Services"/>
    <x v="7"/>
    <n v="175"/>
    <s v="Engineer, Professional"/>
  </r>
  <r>
    <x v="10"/>
    <s v="Perth Metro"/>
    <s v="Hydraulic Services"/>
    <x v="11"/>
    <n v="145"/>
    <s v="Graduate Engineer, Graduate Professional"/>
  </r>
  <r>
    <x v="10"/>
    <s v="Perth Metro"/>
    <s v="Hydraulic Services"/>
    <x v="8"/>
    <n v="215"/>
    <s v="BIM Leader, Snr BIM Coord, Snr BIM Tech, Snr Designer, Snr Tech Off, Snr Draftsperson"/>
  </r>
  <r>
    <x v="10"/>
    <s v="Perth Metro"/>
    <s v="Hydraulic Services"/>
    <x v="9"/>
    <n v="185"/>
    <s v="Project BIM Technician, BIM Coordinator, Designer, Modeller"/>
  </r>
  <r>
    <x v="10"/>
    <s v="Perth Metro"/>
    <s v="Hydraulic Services"/>
    <x v="10"/>
    <n v="145"/>
    <s v="BIM Technician, Draftsperson, BIM Admin, Intern"/>
  </r>
  <r>
    <x v="10"/>
    <s v="Phillipines"/>
    <s v="Hydraulic Services"/>
    <x v="8"/>
    <n v="110"/>
    <s v="BIM Leader, Snr BIM Coord, Snr BIM Tech, Snr Designer, Snr Tech Off, Snr Draftsperson"/>
  </r>
  <r>
    <x v="10"/>
    <s v="Phillipines"/>
    <s v="Hydraulic Services"/>
    <x v="9"/>
    <n v="95"/>
    <s v="Project BIM Technician, BIM Coordinator, Designer, Modeller"/>
  </r>
  <r>
    <x v="10"/>
    <s v="Phillipines"/>
    <s v="Hydraulic Services"/>
    <x v="10"/>
    <n v="75"/>
    <s v="BIM Technician, Draftsperson, BIM Admin, Intern"/>
  </r>
  <r>
    <x v="11"/>
    <s v="Perth"/>
    <s v="Full Hydraulic Services"/>
    <x v="1"/>
    <n v="363"/>
    <s v="This is a maximum hourly rate, accurate at the time of submission. Construction Hydraulic Design Pty Ltd has a total of 2 personnel, both Directors and typically provide a Lump Sum Fee for services."/>
  </r>
  <r>
    <x v="12"/>
    <s v="Perth Metro"/>
    <s v="Hydraulic Services"/>
    <x v="4"/>
    <n v="309.10000000000002"/>
    <m/>
  </r>
  <r>
    <x v="12"/>
    <s v="Perth Metro"/>
    <s v="Hydraulic Services"/>
    <x v="6"/>
    <n v="236.5"/>
    <m/>
  </r>
  <r>
    <x v="12"/>
    <s v="Perth Metro"/>
    <s v="Hydraulic Services"/>
    <x v="9"/>
    <n v="121"/>
    <m/>
  </r>
  <r>
    <x v="12"/>
    <s v="Perth Metro"/>
    <s v="Hydraulic Services"/>
    <x v="10"/>
    <n v="85.8"/>
    <m/>
  </r>
  <r>
    <x v="12"/>
    <s v="Perth Metro"/>
    <s v="Hydraulic Services"/>
    <x v="8"/>
    <n v="193.6"/>
    <m/>
  </r>
  <r>
    <x v="13"/>
    <s v="Perth, WA"/>
    <s v="Hydraulic Engineering"/>
    <x v="4"/>
    <n v="385"/>
    <s v="Brynn Jarrett"/>
  </r>
  <r>
    <x v="13"/>
    <s v="North Sydney, NSW"/>
    <s v="Hydraulic Engineering"/>
    <x v="4"/>
    <n v="385"/>
    <s v="Mitchell McLennan"/>
  </r>
  <r>
    <x v="13"/>
    <s v="North Sydney, NSW"/>
    <s v="Hydraulic Engineering"/>
    <x v="6"/>
    <n v="297"/>
    <s v="Hugh Williamson"/>
  </r>
  <r>
    <x v="13"/>
    <s v="Perth, WA"/>
    <s v="Hydraulic Engineering"/>
    <x v="5"/>
    <n v="264"/>
    <s v="Robert Lee"/>
  </r>
  <r>
    <x v="13"/>
    <s v="Perth, WA"/>
    <s v="Hydraulic Engineering"/>
    <x v="5"/>
    <n v="264"/>
    <s v="Adrian Collinge"/>
  </r>
  <r>
    <x v="13"/>
    <s v="Melbourne, VIC"/>
    <s v="Hydraulic Engineering"/>
    <x v="5"/>
    <n v="264"/>
    <s v="Simon Delmastro"/>
  </r>
  <r>
    <x v="13"/>
    <s v="Brisbane, QLD"/>
    <s v="Hydraulic Engineering"/>
    <x v="5"/>
    <n v="264"/>
    <s v="Thomas Cran"/>
  </r>
  <r>
    <x v="13"/>
    <s v="Perth, WA"/>
    <s v="Hydraulic Engineering"/>
    <x v="6"/>
    <n v="242"/>
    <s v="Additional support available if required"/>
  </r>
  <r>
    <x v="13"/>
    <s v="North Sydney, NSW"/>
    <s v="Hydraulic Engineering"/>
    <x v="8"/>
    <n v="198"/>
    <s v="Anna Wei"/>
  </r>
  <r>
    <x v="13"/>
    <s v="North Sydney, NSW"/>
    <s v="Hydraulic Engineering"/>
    <x v="11"/>
    <n v="154"/>
    <s v="Safeer Hussain"/>
  </r>
  <r>
    <x v="13"/>
    <s v="Perth, WA"/>
    <s v="BIM / Revit Modelling"/>
    <x v="10"/>
    <n v="187"/>
    <s v="Gordon de Totth"/>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0"/>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
    <n v="42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2"/>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3"/>
    <n v="375"/>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4"/>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5"/>
    <n v="34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6"/>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7"/>
    <n v="29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8"/>
    <n v="23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9"/>
    <n v="25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0"/>
    <n v="200"/>
    <s v="Rates agreed with other clients vary by project and are commercial in confidence so will not be provided."/>
  </r>
  <r>
    <x v="0"/>
    <s v="Australia"/>
    <s v="For the provision of services in relation to research, design, manufacture, construction, operation and maintenance of machines, manufacturing equipment, mechanical installations and facilities. For specialist services such as, but not limited to, heating, air conditioning, ventilation, dust collection systems, pumps and pipework, medical gasses and plumbing and passive climate design. "/>
    <x v="11"/>
    <n v="180"/>
    <s v="Rates agreed with other clients vary by project and are commercial in confidence so will not be provided."/>
  </r>
  <r>
    <x v="1"/>
    <s v="All"/>
    <s v="Mechanical Engineering"/>
    <x v="1"/>
    <n v="385"/>
    <s v="Director"/>
  </r>
  <r>
    <x v="1"/>
    <s v="All"/>
    <s v="Mechanical Engineering"/>
    <x v="4"/>
    <n v="363"/>
    <s v="Principal (L9)"/>
  </r>
  <r>
    <x v="1"/>
    <s v="All"/>
    <s v="Mechanical Engineering"/>
    <x v="5"/>
    <n v="341"/>
    <s v="Associate (L8)"/>
  </r>
  <r>
    <x v="1"/>
    <s v="All"/>
    <s v="Mechanical Engineering"/>
    <x v="8"/>
    <n v="308"/>
    <s v="Lead Engineer / Consultant / Manager (L7)"/>
  </r>
  <r>
    <x v="1"/>
    <s v="All"/>
    <s v="Mechanical Engineering"/>
    <x v="6"/>
    <n v="264"/>
    <s v="Senior Engineer / Consultant / Manager / Draftsperson (L6)"/>
  </r>
  <r>
    <x v="1"/>
    <s v="All"/>
    <s v="Mechanical Engineering"/>
    <x v="9"/>
    <n v="231"/>
    <s v="Engineer (L5)"/>
  </r>
  <r>
    <x v="1"/>
    <s v="All"/>
    <s v="Mechanical Engineering"/>
    <x v="9"/>
    <n v="198"/>
    <s v="Engineer (L4) / Draftsperson"/>
  </r>
  <r>
    <x v="1"/>
    <s v="All"/>
    <s v="Mechanical Engineering"/>
    <x v="11"/>
    <n v="187"/>
    <s v="Graduate (L3)"/>
  </r>
  <r>
    <x v="2"/>
    <s v="Perth Metro "/>
    <s v="HVAC Design Engineer "/>
    <x v="1"/>
    <n v="286"/>
    <m/>
  </r>
  <r>
    <x v="2"/>
    <s v="Perth Metro "/>
    <s v="HVAC Design Engineer "/>
    <x v="5"/>
    <n v="242"/>
    <m/>
  </r>
  <r>
    <x v="2"/>
    <s v="Perth Metro "/>
    <s v="HVAC Design Engineer "/>
    <x v="6"/>
    <n v="242"/>
    <m/>
  </r>
  <r>
    <x v="2"/>
    <s v="Perth Metro "/>
    <s v="HVAC Design Engineer "/>
    <x v="8"/>
    <n v="187"/>
    <m/>
  </r>
  <r>
    <x v="2"/>
    <s v="Perth Metro "/>
    <s v="HVAC Design CAD/ REVIT "/>
    <x v="10"/>
    <n v="154"/>
    <m/>
  </r>
  <r>
    <x v="3"/>
    <s v="Perth Metro"/>
    <s v="Mechanical Engineering "/>
    <x v="1"/>
    <n v="308"/>
    <s v="Project Director"/>
  </r>
  <r>
    <x v="3"/>
    <s v="Perth Metro"/>
    <s v="Mechanical Engineering "/>
    <x v="6"/>
    <n v="286"/>
    <s v="Project Leader (Director or Senior Engineer)"/>
  </r>
  <r>
    <x v="3"/>
    <s v="Perth Metro"/>
    <s v="Mechanical Engineering "/>
    <x v="6"/>
    <n v="264"/>
    <s v="Engineer"/>
  </r>
  <r>
    <x v="3"/>
    <s v="Perth Metro"/>
    <s v="Mechanical Engineering "/>
    <x v="10"/>
    <n v="203.5"/>
    <s v="Drafting Leader"/>
  </r>
  <r>
    <x v="3"/>
    <s v="Perth Metro"/>
    <s v="Mechanical Engineering "/>
    <x v="10"/>
    <n v="192.5"/>
    <s v="Draftperson"/>
  </r>
  <r>
    <x v="4"/>
    <s v="Perth Metro"/>
    <s v="Mechanical Engineering"/>
    <x v="0"/>
    <n v="470.25"/>
    <s v="AECOM Industry Director level"/>
  </r>
  <r>
    <x v="4"/>
    <s v="Perth Metro"/>
    <s v="Mechanical Engineering"/>
    <x v="1"/>
    <n v="370.97500000000002"/>
    <s v="AECOM Technical Director level"/>
  </r>
  <r>
    <x v="4"/>
    <s v="Perth Metro"/>
    <s v="Mechanical Engineering"/>
    <x v="3"/>
    <n v="339.625"/>
    <s v="AECOM Associate Director level"/>
  </r>
  <r>
    <x v="4"/>
    <s v="Perth Metro"/>
    <s v="Mechanical Engineering"/>
    <x v="4"/>
    <n v="266.47500000000002"/>
    <s v="AECOM Principal level"/>
  </r>
  <r>
    <x v="4"/>
    <s v="Perth Metro"/>
    <s v="Mechanical Engineering"/>
    <x v="6"/>
    <n v="219.45"/>
    <s v="AECOM Senior Engineer level"/>
  </r>
  <r>
    <x v="4"/>
    <s v="Perth Metro"/>
    <s v="Mechanical Engineering"/>
    <x v="8"/>
    <n v="182.875"/>
    <s v="For this discipline this denotes our &quot;Experienced Engineer&quot;"/>
  </r>
  <r>
    <x v="4"/>
    <s v="Perth Metro"/>
    <s v="Mechanical Engineering"/>
    <x v="11"/>
    <n v="156.75"/>
    <s v="AECOM Graduate Engineer level"/>
  </r>
  <r>
    <x v="4"/>
    <s v="Perth Metro"/>
    <s v="Mechanical Engineering"/>
    <x v="8"/>
    <n v="256.02499999999998"/>
    <s v="For this discipline this denotes our &quot;Principal Technical Officer&quot;"/>
  </r>
  <r>
    <x v="4"/>
    <s v="Perth Metro"/>
    <s v="Mechanical Engineering"/>
    <x v="9"/>
    <n v="203.77500000000001"/>
    <s v="AECOM SeniorTechnical Officer"/>
  </r>
  <r>
    <x v="4"/>
    <s v="Perth Metro"/>
    <s v="Mechanical Engineering"/>
    <x v="10"/>
    <n v="161.97499999999999"/>
    <s v="AECOM Technical Officer"/>
  </r>
  <r>
    <x v="4"/>
    <s v="India (Overseas design Centre)"/>
    <s v="Mechanical Engineering"/>
    <x v="1"/>
    <n v="242"/>
    <s v="AECOM Technical Director level. These rates are for our overseas documentation centre in India. Specialists within India would require submission of a seperate rate should be required."/>
  </r>
  <r>
    <x v="4"/>
    <s v="India (Overseas design Centre)"/>
    <s v="Mechanical Engineering"/>
    <x v="3"/>
    <n v="176"/>
    <s v="AECOM Associate Director level.  These rates are for our overseas documentation centre in India. Specialists within India would require submission of a seperate rate should be required."/>
  </r>
  <r>
    <x v="4"/>
    <s v="India (Overseas design Centre)"/>
    <s v="Mechanical Engineering"/>
    <x v="4"/>
    <n v="115.5"/>
    <s v="AECOM Associate Director level.  These rates are for our overseas documentation centre in India. Specialists within India would require submission of a seperate rate should be required."/>
  </r>
  <r>
    <x v="4"/>
    <s v="India (Overseas design Centre)"/>
    <s v="Mechanical Engineering"/>
    <x v="6"/>
    <n v="95"/>
    <s v="AECOM Senior Engineer level.  These rates are for our overseas documentation centre in India. Specialists within India would require submission of a seperate rate should be required."/>
  </r>
  <r>
    <x v="4"/>
    <s v="India (Overseas design Centre)"/>
    <s v="Mechanical Engineering"/>
    <x v="8"/>
    <n v="80"/>
    <s v="For this discipline this denotes our &quot;Experienced Engineer&quot;.  These rates are for our overseas documentation centre in India. Specialists within India would require submission of a seperate rate should be required."/>
  </r>
  <r>
    <x v="4"/>
    <s v="India (Overseas design Centre)"/>
    <s v="Mechanical Engineering"/>
    <x v="8"/>
    <n v="148.5"/>
    <s v="For this discipline this denotes our &quot;Principal Technical Officer&quot;. These rates are for our overseas documentation centre in India. Specialists within India would require submission of a seperate rate should be required."/>
  </r>
  <r>
    <x v="4"/>
    <s v="India (Overseas design Centre)"/>
    <s v="Mechanical Engineering"/>
    <x v="9"/>
    <n v="82.5"/>
    <s v="AECOM SeniorTechnical Officer. These rates are for our overseas documentation centre in India. Specialists within India would require submission of a seperate rate should be required."/>
  </r>
  <r>
    <x v="4"/>
    <s v="India (Overseas design Centre)"/>
    <s v="Mechanical Engineering"/>
    <x v="10"/>
    <n v="66"/>
    <s v="AECOM Technical Officer. These rates are for our overseas documentation centre in India. Specialists within India would require submission of a seperate rate should be required."/>
  </r>
  <r>
    <x v="5"/>
    <s v="Perth Metro"/>
    <s v="Mechanical Engineering "/>
    <x v="1"/>
    <n v="270"/>
    <m/>
  </r>
  <r>
    <x v="5"/>
    <s v="Perth Metro"/>
    <s v="Mechanical Engineering "/>
    <x v="3"/>
    <n v="245"/>
    <m/>
  </r>
  <r>
    <x v="5"/>
    <s v="Perth Metro"/>
    <s v="Mechanical Engineering "/>
    <x v="5"/>
    <n v="225"/>
    <m/>
  </r>
  <r>
    <x v="5"/>
    <s v="Perth Metro"/>
    <s v="Mechanical Engineering "/>
    <x v="6"/>
    <n v="200"/>
    <m/>
  </r>
  <r>
    <x v="5"/>
    <s v="Perth Metro"/>
    <s v="Mechanical Engineering (Level - Project Engineer not Specialist)"/>
    <x v="8"/>
    <n v="180"/>
    <m/>
  </r>
  <r>
    <x v="5"/>
    <s v="Perth Metro"/>
    <s v="Mechanical Engineering "/>
    <x v="11"/>
    <n v="170"/>
    <m/>
  </r>
  <r>
    <x v="5"/>
    <s v="Perth Metro"/>
    <s v="Mechanical Engineering "/>
    <x v="10"/>
    <n v="150"/>
    <m/>
  </r>
  <r>
    <x v="5"/>
    <s v="Perth Metro"/>
    <s v="Administration "/>
    <x v="9"/>
    <n v="150"/>
    <m/>
  </r>
  <r>
    <x v="6"/>
    <s v="Perth, WA"/>
    <s v="Mechanical and Independent Commissioning Agent (ICA)"/>
    <x v="1"/>
    <n v="302.5"/>
    <m/>
  </r>
  <r>
    <x v="6"/>
    <s v="Perth, WA"/>
    <s v="Mechanical and Independent Commissioning Agent (ICA)"/>
    <x v="5"/>
    <n v="242"/>
    <m/>
  </r>
  <r>
    <x v="6"/>
    <s v="Perth, WA"/>
    <s v="Mechanical and Independent Commissioning Agent (ICA)"/>
    <x v="6"/>
    <n v="214.5"/>
    <m/>
  </r>
  <r>
    <x v="6"/>
    <s v="Perth, WA"/>
    <s v="Mechanical and Independent Commissioning Agent (ICA)"/>
    <x v="8"/>
    <n v="176"/>
    <s v="Specialist = Engineer"/>
  </r>
  <r>
    <x v="6"/>
    <s v="Perth, WA"/>
    <s v="Mechanical and Independent Commissioning Agent (ICA)"/>
    <x v="10"/>
    <n v="143"/>
    <m/>
  </r>
  <r>
    <x v="6"/>
    <s v="Perth, WA"/>
    <s v="Mechanical and Independent Commissioning Agent (ICA)"/>
    <x v="11"/>
    <n v="121"/>
    <m/>
  </r>
  <r>
    <x v="7"/>
    <s v="Perth Metro"/>
    <s v="Mechanical Engineering"/>
    <x v="4"/>
    <n v="339.9"/>
    <m/>
  </r>
  <r>
    <x v="7"/>
    <s v="Perth Metro"/>
    <s v="Mechanical Engineering"/>
    <x v="5"/>
    <n v="304.7"/>
    <m/>
  </r>
  <r>
    <x v="7"/>
    <s v="Perth Metro"/>
    <s v="Mechanical Engineering"/>
    <x v="6"/>
    <n v="261.8"/>
    <m/>
  </r>
  <r>
    <x v="7"/>
    <s v="Perth Metro"/>
    <s v="Mechanical Engineering"/>
    <x v="8"/>
    <n v="227.7"/>
    <m/>
  </r>
  <r>
    <x v="7"/>
    <s v="Perth Metro"/>
    <s v="Mechanical BIM support"/>
    <x v="9"/>
    <n v="236.5"/>
    <m/>
  </r>
  <r>
    <x v="7"/>
    <s v="Manila, Philippines"/>
    <s v="Mechanical Engineering"/>
    <x v="8"/>
    <n v="92.4"/>
    <m/>
  </r>
  <r>
    <x v="8"/>
    <s v="National"/>
    <s v="Mechanical Engineering"/>
    <x v="1"/>
    <n v="308"/>
    <s v="KBR does not have standard corporate hourly rates. Sell rates are determined on a contract by contract basis. The &quot;Corporate Hourly Rate&quot; provided has been determined by benchmarking similar projects."/>
  </r>
  <r>
    <x v="8"/>
    <s v="National"/>
    <s v="Mechanical Engineering"/>
    <x v="4"/>
    <n v="264"/>
    <s v="KBR does not have standard corporate hourly rates. Sell rates are determined on a contract by contract basis. The &quot;Corporate Hourly Rate&quot; provided has been determined by benchmarking similar projects."/>
  </r>
  <r>
    <x v="8"/>
    <s v="National"/>
    <s v="Mechanical Engineering"/>
    <x v="6"/>
    <n v="242.00000000000003"/>
    <s v="KBR does not have standard corporate hourly rates. Sell rates are determined on a contract by contract basis. The &quot;Corporate Hourly Rate&quot; provided has been determined by benchmarking similar projects."/>
  </r>
  <r>
    <x v="8"/>
    <s v="National"/>
    <s v="Mechanical Engineering"/>
    <x v="8"/>
    <n v="187.00000000000003"/>
    <s v="KBR does not have standard corporate hourly rates. Sell rates are determined on a contract by contract basis. The &quot;Corporate Hourly Rate&quot; provided has been determined by benchmarking similar projects."/>
  </r>
  <r>
    <x v="8"/>
    <s v="Perth Metro"/>
    <s v="Mechanical Engineering"/>
    <x v="10"/>
    <n v="176"/>
    <s v="KBR does not have standard corporate hourly rates. Sell rates are determined on a contract by contract basis. The &quot;Corporate Hourly Rate&quot; provided has been determined by benchmarking similar projects."/>
  </r>
  <r>
    <x v="8"/>
    <s v="National"/>
    <s v="Mechanical Engineering"/>
    <x v="11"/>
    <n v="154"/>
    <s v="KBR does not have standard corporate hourly rates. Sell rates are determined on a contract by contract basis. The &quot;Corporate Hourly Rate&quot; provided has been determined by benchmarking similar projects."/>
  </r>
  <r>
    <x v="9"/>
    <s v="North Sydney, NSW"/>
    <s v="Mechanical Engineering"/>
    <x v="1"/>
    <n v="528"/>
    <s v="David Caleo "/>
  </r>
  <r>
    <x v="9"/>
    <s v="Melbourne, VIC"/>
    <s v="Mechanical Engineering"/>
    <x v="1"/>
    <n v="528"/>
    <s v="Andrew Ostrowski "/>
  </r>
  <r>
    <x v="9"/>
    <s v="North Sydney, NSW"/>
    <s v="Mechanical Engineering"/>
    <x v="4"/>
    <n v="385"/>
    <s v="Dev Selvarajah "/>
  </r>
  <r>
    <x v="9"/>
    <s v="Brisbane, QLD"/>
    <s v="Mechanical Engineering"/>
    <x v="4"/>
    <n v="385"/>
    <s v="Richard Vincent"/>
  </r>
  <r>
    <x v="9"/>
    <s v="Canberra, ACT"/>
    <s v="Mechanical Engineering"/>
    <x v="4"/>
    <n v="385"/>
    <s v="Chris Kornek"/>
  </r>
  <r>
    <x v="9"/>
    <s v="Perth, WA"/>
    <s v="Mechanical Engineering"/>
    <x v="4"/>
    <n v="385"/>
    <s v="Mark Brayshaw"/>
  </r>
  <r>
    <x v="9"/>
    <s v="Perth, WA"/>
    <s v="Mechanical Engineering"/>
    <x v="4"/>
    <n v="385"/>
    <s v="Rob Horn "/>
  </r>
  <r>
    <x v="9"/>
    <s v="Melbourne, VIC"/>
    <s v="Mechanical Engineering"/>
    <x v="6"/>
    <n v="297"/>
    <s v="Mario Sportelli"/>
  </r>
  <r>
    <x v="9"/>
    <s v="Canberra, ACT"/>
    <s v="Mechanical Engineering"/>
    <x v="6"/>
    <n v="297"/>
    <s v="Nan Ye"/>
  </r>
  <r>
    <x v="9"/>
    <s v="Perth, WA"/>
    <s v="Mechanical Engineering"/>
    <x v="5"/>
    <n v="264"/>
    <s v="Additional support available if required"/>
  </r>
  <r>
    <x v="9"/>
    <s v="Canberra, ACT"/>
    <s v="Mechanical Engineering"/>
    <x v="6"/>
    <n v="242"/>
    <s v="Mavineet Kumar"/>
  </r>
  <r>
    <x v="9"/>
    <s v="North Sydney, NSW"/>
    <s v="Mechanical Engineering"/>
    <x v="6"/>
    <n v="242"/>
    <s v="Willjohn Umali"/>
  </r>
  <r>
    <x v="9"/>
    <s v="Melbourne, VIC"/>
    <s v="Mechanical Engineering"/>
    <x v="8"/>
    <n v="198"/>
    <s v="Daniel Lombardo"/>
  </r>
  <r>
    <x v="9"/>
    <s v="Brisbane, QLD"/>
    <s v="Mechanical Engineering"/>
    <x v="8"/>
    <n v="198"/>
    <s v="Ambalika Nandha"/>
  </r>
  <r>
    <x v="9"/>
    <s v="Perth, WA"/>
    <s v="Mechanical Engineering"/>
    <x v="11"/>
    <n v="154"/>
    <s v="Craig Martins "/>
  </r>
  <r>
    <x v="9"/>
    <s v="Perth, WA"/>
    <s v="Mechanical Engineering"/>
    <x v="11"/>
    <n v="154"/>
    <s v="Tony Zhong"/>
  </r>
  <r>
    <x v="9"/>
    <s v="Perth, WA"/>
    <s v="BIM / Revit Modelling"/>
    <x v="6"/>
    <n v="209"/>
    <s v="AAron Metcalfe"/>
  </r>
  <r>
    <x v="10"/>
    <s v="WA"/>
    <s v="Mechanical Engineering"/>
    <x v="1"/>
    <n v="396"/>
    <s v="Hourly rate has been discounted in standard rates column for all levels"/>
  </r>
  <r>
    <x v="10"/>
    <s v="WA"/>
    <s v="Mechanical Engineering"/>
    <x v="3"/>
    <n v="396"/>
    <m/>
  </r>
  <r>
    <x v="10"/>
    <s v="WA"/>
    <s v="Mechanical Engineering"/>
    <x v="5"/>
    <n v="297"/>
    <m/>
  </r>
  <r>
    <x v="10"/>
    <s v="WA"/>
    <s v="Mechanical Engineering"/>
    <x v="6"/>
    <n v="264"/>
    <m/>
  </r>
  <r>
    <x v="10"/>
    <s v="WA"/>
    <s v="Mechanical Engineering"/>
    <x v="8"/>
    <n v="220"/>
    <m/>
  </r>
  <r>
    <x v="10"/>
    <s v="WA"/>
    <s v="Mechanical Engineering"/>
    <x v="11"/>
    <n v="214.5"/>
    <m/>
  </r>
  <r>
    <x v="10"/>
    <s v="WA"/>
    <s v="Mechanical Engineering"/>
    <x v="10"/>
    <n v="225.5"/>
    <m/>
  </r>
  <r>
    <x v="11"/>
    <s v="Perth, WA"/>
    <s v="Mechanical Engineering"/>
    <x v="1"/>
    <n v="396"/>
    <s v="Director"/>
  </r>
  <r>
    <x v="11"/>
    <s v="Perth, WA"/>
    <s v="Mechanical Engineering"/>
    <x v="2"/>
    <n v="374"/>
    <s v="Business Leader / Group Leader (Non-Director)"/>
  </r>
  <r>
    <x v="11"/>
    <s v="Perth, WA"/>
    <s v="Mechanical Engineering"/>
    <x v="3"/>
    <n v="341"/>
    <s v="Associate Director"/>
  </r>
  <r>
    <x v="11"/>
    <s v="Perth, WA"/>
    <s v="Mechanical Engineering"/>
    <x v="4"/>
    <n v="319"/>
    <s v="Principal"/>
  </r>
  <r>
    <x v="11"/>
    <s v="Perth, WA"/>
    <s v="Mechanical Engineering"/>
    <x v="5"/>
    <n v="286"/>
    <s v="Associate"/>
  </r>
  <r>
    <x v="11"/>
    <s v="Perth, WA"/>
    <s v="Mechanical Engineering"/>
    <x v="8"/>
    <n v="264"/>
    <s v="Project Technical lead (Non-Associate or above)"/>
  </r>
  <r>
    <x v="11"/>
    <s v="Perth, WA"/>
    <s v="Mechanical Engineering"/>
    <x v="6"/>
    <n v="242"/>
    <s v="Senior Engineer / Senior Designer / BIM Lead"/>
  </r>
  <r>
    <x v="11"/>
    <s v="Perth, WA"/>
    <s v="Mechanical Engineering"/>
    <x v="9"/>
    <n v="209"/>
    <s v="Designer / Engineer"/>
  </r>
  <r>
    <x v="11"/>
    <s v="Perth, WA"/>
    <s v="Mechanical Engineering"/>
    <x v="10"/>
    <n v="165"/>
    <s v="Drafter / BIM Modeller"/>
  </r>
  <r>
    <x v="11"/>
    <s v="Perth, WA"/>
    <s v="Mechanical Engineering"/>
    <x v="11"/>
    <n v="132"/>
    <s v="Graduate"/>
  </r>
  <r>
    <x v="12"/>
    <s v="Perth, WA"/>
    <s v="Mechanical Design "/>
    <x v="6"/>
    <n v="275"/>
    <s v="Daniel Collopy"/>
  </r>
  <r>
    <x v="12"/>
    <s v="Perth, WA"/>
    <s v="Mechanical Design Lead"/>
    <x v="5"/>
    <n v="285"/>
    <s v="Sean Lim"/>
  </r>
  <r>
    <x v="12"/>
    <s v="Perth, WA"/>
    <s v="Mechanical Design Lead"/>
    <x v="3"/>
    <n v="335"/>
    <s v="Des Burns"/>
  </r>
  <r>
    <x v="12"/>
    <s v="Perth, WA"/>
    <s v="Mechanical Design Lead"/>
    <x v="4"/>
    <n v="310"/>
    <s v="Carl Davies"/>
  </r>
  <r>
    <x v="12"/>
    <s v="Perth, WA"/>
    <s v="Mechanical Design Lead"/>
    <x v="4"/>
    <n v="310"/>
    <s v="Geoff Osborne"/>
  </r>
  <r>
    <x v="13"/>
    <s v="ACT, VIC, NSW"/>
    <s v="heating, air conditioning, ventilation, dust collection systems, pumps and pipework, medical gasses and plumbing and passive climate design"/>
    <x v="1"/>
    <n v="390"/>
    <m/>
  </r>
  <r>
    <x v="13"/>
    <s v="ACT, VIC, NSW"/>
    <s v="heating, air conditioning, ventilation, dust collection systems, pumps and pipework, medical gasses and plumbing and passive climate design"/>
    <x v="4"/>
    <n v="360"/>
    <m/>
  </r>
  <r>
    <x v="13"/>
    <s v="Victoria"/>
    <s v="heating, air conditioning, ventilation, dust collection systems, pumps and pipework, medical gasses and plumbing and passive climate design"/>
    <x v="2"/>
    <n v="300"/>
    <s v="Amer Najjar"/>
  </r>
  <r>
    <x v="13"/>
    <s v="Perth Metro"/>
    <s v="heating, air conditioning, ventilation, dust collection systems, pumps and pipework, medical gasses and plumbing and passive climate design"/>
    <x v="6"/>
    <n v="260"/>
    <s v="Shruti Babaria"/>
  </r>
  <r>
    <x v="13"/>
    <s v="ACT, VIC, NSW"/>
    <s v="heating, air conditioning, ventilation, dust collection systems, pumps and pipework, medical gasses and plumbing and passive climate design"/>
    <x v="7"/>
    <n v="190"/>
    <m/>
  </r>
  <r>
    <x v="13"/>
    <s v="ACT, VIC, NSW"/>
    <s v="heating, air conditioning, ventilation, dust collection systems, pumps and pipework, medical gasses and plumbing and passive climate design"/>
    <x v="11"/>
    <n v="160"/>
    <m/>
  </r>
  <r>
    <x v="13"/>
    <s v="ACT, VIC, NSW"/>
    <s v="Senior BIM Technician"/>
    <x v="8"/>
    <n v="230"/>
    <s v="David Wilkinson, Gavin Donnelly"/>
  </r>
  <r>
    <x v="13"/>
    <s v="ACT, VIC, NSW"/>
    <s v="Project BIM Technician"/>
    <x v="9"/>
    <n v="200"/>
    <m/>
  </r>
  <r>
    <x v="13"/>
    <s v="ACT, VIC, NSW, Perth Metro"/>
    <s v="BIM Technician"/>
    <x v="10"/>
    <n v="180"/>
    <m/>
  </r>
  <r>
    <x v="14"/>
    <s v="Perth Metro "/>
    <s v="Mechanical "/>
    <x v="1"/>
    <n v="198"/>
    <m/>
  </r>
  <r>
    <x v="14"/>
    <s v="Regional WA"/>
    <s v="Mechanical "/>
    <x v="1"/>
    <n v="198"/>
    <m/>
  </r>
  <r>
    <x v="15"/>
    <s v="Perth Metro"/>
    <s v="Mechanical Engineering"/>
    <x v="1"/>
    <n v="286"/>
    <s v="Nick Randell"/>
  </r>
  <r>
    <x v="15"/>
    <s v="Perth Metro"/>
    <s v="Mechanical Engineering"/>
    <x v="1"/>
    <n v="286"/>
    <s v="Sam Davis"/>
  </r>
  <r>
    <x v="15"/>
    <s v="Perth Metro"/>
    <s v="Mechanical Engineering"/>
    <x v="8"/>
    <n v="165"/>
    <s v="Ewan Simpson"/>
  </r>
  <r>
    <x v="15"/>
    <s v="Perth Metro"/>
    <s v="Mechanical Engineering"/>
    <x v="8"/>
    <n v="165"/>
    <s v="Ryan Higgins"/>
  </r>
  <r>
    <x v="16"/>
    <s v="Brisbane"/>
    <s v="Design of mechanical/HVAC services in buildings including heating, air conditioning, ventilation, exhaust, medical gases"/>
    <x v="1"/>
    <n v="380"/>
    <m/>
  </r>
  <r>
    <x v="16"/>
    <s v="Perth"/>
    <s v="Design of mechanical/HVAC services in buildings including heating, air conditioning, ventilation, exhaust, medical gases"/>
    <x v="3"/>
    <n v="330"/>
    <m/>
  </r>
  <r>
    <x v="16"/>
    <s v="Perth"/>
    <s v="Design of mechanical/HVAC services in buildings including heating, air conditioning, ventilation, exhaust, medical gases"/>
    <x v="4"/>
    <n v="280"/>
    <m/>
  </r>
  <r>
    <x v="16"/>
    <s v="Melbourne"/>
    <s v="Design of mechanical/HVAC services in buildings including heating, air conditioning, ventilation, exhaust, medical gases"/>
    <x v="6"/>
    <n v="225"/>
    <m/>
  </r>
  <r>
    <x v="16"/>
    <s v="Melbourne"/>
    <s v="Design of mechanical/HVAC services in buildings including heating, air conditioning, ventilation, exhaust, medical gases"/>
    <x v="11"/>
    <n v="120"/>
    <m/>
  </r>
  <r>
    <x v="17"/>
    <s v="NT"/>
    <s v="Design management &amp; co-ordination"/>
    <x v="2"/>
    <n v="242"/>
    <s v="Team Co-ordinator"/>
  </r>
  <r>
    <x v="17"/>
    <s v="Queensland"/>
    <s v="Design &amp; drafting"/>
    <x v="6"/>
    <n v="187"/>
    <m/>
  </r>
  <r>
    <x v="17"/>
    <s v="Queensland"/>
    <s v="Design &amp; drafting"/>
    <x v="6"/>
    <n v="187"/>
    <m/>
  </r>
  <r>
    <x v="17"/>
    <s v="Queensland"/>
    <s v="Design &amp; mentorship"/>
    <x v="4"/>
    <n v="264"/>
    <s v="Team Leader"/>
  </r>
  <r>
    <x v="17"/>
    <s v="Victoria"/>
    <s v="Design &amp; co-ordination"/>
    <x v="2"/>
    <n v="242"/>
    <s v="Team Co-ordinator"/>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3">
  <r>
    <x v="0"/>
    <s v="Australia"/>
    <s v="For the provision of services in relation to building structures, retaining structures and façade engineering.  For specialist requirements, including but not limited to, glass cladding, aluminium cladding and roof safety assessments.   "/>
    <x v="0"/>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
    <n v="42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2"/>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3"/>
    <n v="375"/>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4"/>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5"/>
    <n v="34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6"/>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7"/>
    <n v="29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8"/>
    <n v="23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9"/>
    <n v="25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0"/>
    <n v="200"/>
    <s v="Rates agreed with other clients vary by project and are commercial in confidence so will not be provided."/>
  </r>
  <r>
    <x v="0"/>
    <s v="Australia"/>
    <s v="For the provision of services in relation to building structures, retaining structures and façade engineering.  For specialist requirements, including but not limited to, glass cladding, aluminium cladding and roof safety assessments.   "/>
    <x v="11"/>
    <n v="180"/>
    <s v="Rates agreed with other clients vary by project and are commercial in confidence so will not be provided."/>
  </r>
  <r>
    <x v="1"/>
    <s v="All"/>
    <s v="Structural Engineering"/>
    <x v="1"/>
    <n v="385"/>
    <s v="Director"/>
  </r>
  <r>
    <x v="1"/>
    <s v="All"/>
    <s v="Structural Engineering"/>
    <x v="4"/>
    <n v="363"/>
    <s v="Principal (L9)"/>
  </r>
  <r>
    <x v="1"/>
    <s v="All"/>
    <s v="Structural Engineering"/>
    <x v="5"/>
    <n v="341"/>
    <s v="Associate (L8)"/>
  </r>
  <r>
    <x v="1"/>
    <s v="All"/>
    <s v="Structural Engineering"/>
    <x v="8"/>
    <n v="308"/>
    <s v="Lead Engineer / Consultant / Manager (L7)"/>
  </r>
  <r>
    <x v="1"/>
    <s v="All"/>
    <s v="Structural Engineering"/>
    <x v="6"/>
    <n v="264"/>
    <s v="Senior Engineer / Consultant / Manager / Draftsperson (L6)"/>
  </r>
  <r>
    <x v="1"/>
    <s v="All"/>
    <s v="Structural Engineering"/>
    <x v="9"/>
    <n v="231"/>
    <s v="Engineer (L5)"/>
  </r>
  <r>
    <x v="1"/>
    <s v="All"/>
    <s v="Structural Engineering"/>
    <x v="9"/>
    <n v="198"/>
    <s v="Engineer (L4) / Draftsperson"/>
  </r>
  <r>
    <x v="1"/>
    <s v="All"/>
    <s v="Structural Engineering"/>
    <x v="11"/>
    <n v="187"/>
    <s v="Graduate (L3)"/>
  </r>
  <r>
    <x v="2"/>
    <s v="Perth Metro"/>
    <s v="Structural Director"/>
    <x v="1"/>
    <n v="511.5"/>
    <s v="Director or Technical Director. Min 20 years of experience"/>
  </r>
  <r>
    <x v="2"/>
    <s v="Perth Metro"/>
    <s v="Senior Associate Structural Engineer"/>
    <x v="3"/>
    <n v="429"/>
    <s v="Senior Associate Engineer. Min 15 years of experience"/>
  </r>
  <r>
    <x v="2"/>
    <s v="Perth Metro"/>
    <s v="Associate / Senior Structural Engineer"/>
    <x v="6"/>
    <n v="357.5"/>
    <s v="Senior Engineer or Associate Engineer. Min 10 years of experience"/>
  </r>
  <r>
    <x v="2"/>
    <s v="Perth Metro"/>
    <s v="Senior Revit Drafter"/>
    <x v="10"/>
    <n v="280.5"/>
    <s v="Senior Revit Modeller / Drafter. Min 15 years experience"/>
  </r>
  <r>
    <x v="2"/>
    <s v="Perth Metro"/>
    <s v="Structural Engineer"/>
    <x v="6"/>
    <n v="275"/>
    <s v="Engineer. Min 3 years of experience. Additional 'Engineer' Level of Personnel necessary"/>
  </r>
  <r>
    <x v="2"/>
    <s v="Perth Metro"/>
    <s v="Structural Drafter"/>
    <x v="10"/>
    <n v="225.5"/>
    <s v="Senior Drafter. Min 10 years experience."/>
  </r>
  <r>
    <x v="2"/>
    <s v="Perth Metro"/>
    <s v="Graduate Structural Engineer"/>
    <x v="11"/>
    <n v="225.5"/>
    <m/>
  </r>
  <r>
    <x v="2"/>
    <s v="VIC Metro"/>
    <s v="Façade Director"/>
    <x v="1"/>
    <n v="484"/>
    <s v="Director or Technical Director. Min 20 years of experience"/>
  </r>
  <r>
    <x v="2"/>
    <s v="VIC Metro"/>
    <s v="Senior Associate Façade Engineer"/>
    <x v="3"/>
    <n v="412.5"/>
    <s v="Senior Associate Engineer. Min 15 years of experience"/>
  </r>
  <r>
    <x v="2"/>
    <s v="Perth Metro"/>
    <s v="Façade Lead Consultant"/>
    <x v="3"/>
    <n v="412.5"/>
    <s v="Façade Lead / Consultant. Min 15 years experience."/>
  </r>
  <r>
    <x v="2"/>
    <s v="VIC Metro"/>
    <s v="Senior Facades Designer"/>
    <x v="6"/>
    <n v="341"/>
    <s v="Senior Designer. Min 10 years experience."/>
  </r>
  <r>
    <x v="2"/>
    <s v="VIC Metro"/>
    <s v="Senior Façade Drafter"/>
    <x v="10"/>
    <n v="324.5"/>
    <s v="Senior Drafter. Min 10 years experience."/>
  </r>
  <r>
    <x v="2"/>
    <s v="NSW Metro"/>
    <s v="Façade Engineer"/>
    <x v="6"/>
    <n v="291.5"/>
    <s v="Engineer. Min 3 years of experience. Additional 'Engineer' Level of Personnel necessary"/>
  </r>
  <r>
    <x v="2"/>
    <s v="VIC Metro"/>
    <s v="Facades Designer"/>
    <x v="9"/>
    <n v="291.5"/>
    <s v="Façade Designer. Min 3 years of experience"/>
  </r>
  <r>
    <x v="2"/>
    <s v="VIC Metro"/>
    <s v="Graduate Facades Designer"/>
    <x v="9"/>
    <n v="209"/>
    <m/>
  </r>
  <r>
    <x v="3"/>
    <s v="Perth"/>
    <s v="design of all conventional structural services/systems including load-bearing brickwork, timber and steel framed buildings, in-situ and pre-cast concrete, footing designs (but not necessarily specialist piling), retaining structures and their water-proofing and façade engineering "/>
    <x v="0"/>
    <n v="300"/>
    <m/>
  </r>
  <r>
    <x v="3"/>
    <m/>
    <m/>
    <x v="3"/>
    <n v="270"/>
    <m/>
  </r>
  <r>
    <x v="3"/>
    <m/>
    <m/>
    <x v="2"/>
    <n v="250"/>
    <m/>
  </r>
  <r>
    <x v="3"/>
    <m/>
    <m/>
    <x v="4"/>
    <n v="240"/>
    <m/>
  </r>
  <r>
    <x v="3"/>
    <m/>
    <m/>
    <x v="6"/>
    <n v="210"/>
    <m/>
  </r>
  <r>
    <x v="3"/>
    <m/>
    <m/>
    <x v="8"/>
    <n v="190"/>
    <m/>
  </r>
  <r>
    <x v="3"/>
    <m/>
    <m/>
    <x v="9"/>
    <n v="160"/>
    <m/>
  </r>
  <r>
    <x v="3"/>
    <m/>
    <m/>
    <x v="10"/>
    <n v="140"/>
    <m/>
  </r>
  <r>
    <x v="3"/>
    <m/>
    <m/>
    <x v="11"/>
    <n v="140"/>
    <m/>
  </r>
  <r>
    <x v="4"/>
    <s v="Melbourne, VIC"/>
    <s v="Structural Engineering"/>
    <x v="1"/>
    <n v="528"/>
    <s v="Phil Nguyen"/>
  </r>
  <r>
    <x v="4"/>
    <s v="Melbourne, VIC"/>
    <s v="Structural Engineering"/>
    <x v="4"/>
    <n v="385"/>
    <s v="Mark Hennessy"/>
  </r>
  <r>
    <x v="4"/>
    <s v="Melbourne, VIC"/>
    <s v="Structural Engineering"/>
    <x v="4"/>
    <n v="385"/>
    <s v="Silvio Vitelleschi"/>
  </r>
  <r>
    <x v="4"/>
    <s v="Melbourne, VIC"/>
    <s v="Structural Engineering"/>
    <x v="5"/>
    <n v="264"/>
    <s v="Rod Davis"/>
  </r>
  <r>
    <x v="4"/>
    <s v="Melbourne, VIC"/>
    <s v="Structural Engineering"/>
    <x v="5"/>
    <n v="264"/>
    <s v="Luke Harding"/>
  </r>
  <r>
    <x v="4"/>
    <s v="Melbourne, VIC"/>
    <s v="Structural Engineering"/>
    <x v="6"/>
    <n v="242"/>
    <s v="Jeremy Chia"/>
  </r>
  <r>
    <x v="5"/>
    <s v="WA"/>
    <s v="Structural Engineering"/>
    <x v="1"/>
    <n v="396"/>
    <s v="Hourly rate has been discounted in standard rates column for all levels"/>
  </r>
  <r>
    <x v="5"/>
    <s v="WA"/>
    <s v="Structural Engineering"/>
    <x v="3"/>
    <n v="396"/>
    <m/>
  </r>
  <r>
    <x v="5"/>
    <s v="WA"/>
    <s v="Structural Engineering"/>
    <x v="5"/>
    <n v="297"/>
    <m/>
  </r>
  <r>
    <x v="5"/>
    <s v="WA"/>
    <s v="Structural Engineering"/>
    <x v="6"/>
    <n v="264"/>
    <m/>
  </r>
  <r>
    <x v="5"/>
    <s v="WA"/>
    <s v="Structural Engineering"/>
    <x v="8"/>
    <n v="220"/>
    <m/>
  </r>
  <r>
    <x v="5"/>
    <s v="WA"/>
    <s v="Structural Engineering"/>
    <x v="11"/>
    <n v="214.5"/>
    <m/>
  </r>
  <r>
    <x v="5"/>
    <s v="WA"/>
    <s v="Structural Engineering"/>
    <x v="10"/>
    <n v="225.5"/>
    <m/>
  </r>
  <r>
    <x v="6"/>
    <s v="Perth Metro"/>
    <s v="Masterplanning/Concept"/>
    <x v="4"/>
    <n v="440"/>
    <m/>
  </r>
  <r>
    <x v="6"/>
    <s v="Perth Metro"/>
    <s v="Masterplanning/Concept"/>
    <x v="2"/>
    <n v="385"/>
    <m/>
  </r>
  <r>
    <x v="6"/>
    <s v="Perth Metro"/>
    <s v="Engineering"/>
    <x v="6"/>
    <n v="231"/>
    <m/>
  </r>
  <r>
    <x v="6"/>
    <s v="Perth Metro"/>
    <s v="Documentation"/>
    <x v="10"/>
    <n v="209"/>
    <m/>
  </r>
  <r>
    <x v="6"/>
    <s v="Perth Metro"/>
    <s v="Graduate"/>
    <x v="11"/>
    <n v="154"/>
    <m/>
  </r>
  <r>
    <x v="6"/>
    <s v="Perth Metro"/>
    <s v="Contract Administrator"/>
    <x v="9"/>
    <n v="187"/>
    <m/>
  </r>
  <r>
    <x v="7"/>
    <s v="Perth"/>
    <s v="Project Lead, Lead Structural Design"/>
    <x v="0"/>
    <n v="330"/>
    <s v="Peter Airey AM, Managing Director"/>
  </r>
  <r>
    <x v="7"/>
    <s v="Perth"/>
    <s v="Project Lead, Lead Structural Design"/>
    <x v="0"/>
    <n v="330"/>
    <s v="John Taylor, Director"/>
  </r>
  <r>
    <x v="7"/>
    <s v="Perth"/>
    <s v="Structural Design, Documentation, QA/QC"/>
    <x v="6"/>
    <n v="275"/>
    <s v="Ajwad Shakeel, Senior Engineer"/>
  </r>
  <r>
    <x v="7"/>
    <s v="Perth"/>
    <s v="Structural Design, Documentation, QA/QC"/>
    <x v="8"/>
    <n v="255"/>
    <s v="Aarin Ryan, Experienced Engineer"/>
  </r>
  <r>
    <x v="7"/>
    <s v="Perth"/>
    <s v="Structural Design, Documentation, Investigations,  QA/QC"/>
    <x v="9"/>
    <n v="242"/>
    <s v="Robert Lilly, Engineer"/>
  </r>
  <r>
    <x v="7"/>
    <s v="Perth"/>
    <s v="Structural Design, Documentation, Investigations,  QA/QC"/>
    <x v="11"/>
    <n v="148.5"/>
    <s v="Jacob Sabu, Graduate Engineer"/>
  </r>
  <r>
    <x v="7"/>
    <s v="Perth"/>
    <s v="Chief Draftsperson, Documentation Management"/>
    <x v="2"/>
    <n v="275"/>
    <s v="Keith Purnell, Chief Draftsperson"/>
  </r>
  <r>
    <x v="7"/>
    <s v="Perth"/>
    <s v="Structural Draftsperson"/>
    <x v="10"/>
    <n v="198"/>
    <s v="Ahmad Al-Jagbier, Senior Draftsperson"/>
  </r>
  <r>
    <x v="8"/>
    <s v="Perth"/>
    <s v="Structural Engineering"/>
    <x v="0"/>
    <n v="288.2"/>
    <m/>
  </r>
  <r>
    <x v="8"/>
    <s v="Perth"/>
    <s v="Structural Engineering"/>
    <x v="1"/>
    <n v="288.2"/>
    <m/>
  </r>
  <r>
    <x v="8"/>
    <s v="Perth"/>
    <s v="Structural Engineering"/>
    <x v="5"/>
    <n v="242"/>
    <m/>
  </r>
  <r>
    <x v="8"/>
    <s v="Perth"/>
    <s v="Structural Engineering"/>
    <x v="6"/>
    <n v="242"/>
    <m/>
  </r>
  <r>
    <x v="8"/>
    <s v="Perth"/>
    <s v="Structural Engineering"/>
    <x v="11"/>
    <n v="187"/>
    <m/>
  </r>
  <r>
    <x v="8"/>
    <s v="Perth"/>
    <s v="Structural Drafting"/>
    <x v="9"/>
    <n v="157.30000000000001"/>
    <m/>
  </r>
  <r>
    <x v="8"/>
    <s v="Perth"/>
    <s v="Structural Drafting"/>
    <x v="10"/>
    <n v="157.30000000000001"/>
    <m/>
  </r>
  <r>
    <x v="9"/>
    <s v="Perth, Albany, Interstate"/>
    <s v="Structural Engineering"/>
    <x v="4"/>
    <n v="374"/>
    <m/>
  </r>
  <r>
    <x v="9"/>
    <s v="Perth, Albany, Interstate"/>
    <s v="Structural Engineering"/>
    <x v="1"/>
    <n v="347"/>
    <m/>
  </r>
  <r>
    <x v="9"/>
    <s v="Perth, Albany, Interstate"/>
    <s v="Structural Engineering"/>
    <x v="5"/>
    <n v="330"/>
    <m/>
  </r>
  <r>
    <x v="9"/>
    <s v="Perth, Albany, Interstate"/>
    <s v="Structural Engineering"/>
    <x v="2"/>
    <n v="275"/>
    <m/>
  </r>
  <r>
    <x v="9"/>
    <s v="Perth, Albany, Interstate"/>
    <s v="Structural Engineering"/>
    <x v="6"/>
    <n v="242"/>
    <m/>
  </r>
  <r>
    <x v="9"/>
    <s v="Perth, Albany, Interstate"/>
    <s v="Structural Engineering"/>
    <x v="8"/>
    <n v="198"/>
    <m/>
  </r>
  <r>
    <x v="9"/>
    <s v="Perth, Albany, Interstate"/>
    <s v="Structural Modelling"/>
    <x v="6"/>
    <n v="220"/>
    <m/>
  </r>
  <r>
    <x v="9"/>
    <s v="Perth, Albany, Interstate"/>
    <s v="Structural Drafter"/>
    <x v="10"/>
    <n v="198"/>
    <m/>
  </r>
  <r>
    <x v="9"/>
    <s v="Perth, Albany, Interstate"/>
    <s v="Structural site supervisor"/>
    <x v="8"/>
    <n v="209"/>
    <m/>
  </r>
  <r>
    <x v="10"/>
    <s v="Sydney"/>
    <s v="building structures, retaining structures and façade engineering"/>
    <x v="1"/>
    <n v="390"/>
    <s v="Nick Kokolis"/>
  </r>
  <r>
    <x v="10"/>
    <s v="Sydney / Victoria"/>
    <s v="building structures, retaining structures and façade engineering"/>
    <x v="4"/>
    <n v="360"/>
    <m/>
  </r>
  <r>
    <x v="10"/>
    <s v="Victoria"/>
    <s v="building structures, retaining structures and façade engineering"/>
    <x v="2"/>
    <n v="300"/>
    <s v="Michael Gretton"/>
  </r>
  <r>
    <x v="10"/>
    <s v="Victoria"/>
    <s v="building structures, retaining structures and façade engineering"/>
    <x v="6"/>
    <n v="260"/>
    <s v="Sami Alebraheme,  Anil Hanumanula"/>
  </r>
  <r>
    <x v="10"/>
    <s v="Sydney / Victoria"/>
    <s v="building structures, retaining structures and façade engineering"/>
    <x v="7"/>
    <n v="190"/>
    <m/>
  </r>
  <r>
    <x v="10"/>
    <s v="Sydney / Victoria"/>
    <s v="building structures, retaining structures and façade engineering"/>
    <x v="11"/>
    <n v="160"/>
    <m/>
  </r>
  <r>
    <x v="10"/>
    <s v="Sydney / Victoria"/>
    <s v="Senior BIM Technician"/>
    <x v="8"/>
    <n v="230"/>
    <m/>
  </r>
  <r>
    <x v="10"/>
    <s v="Sydney / Victoria"/>
    <s v="Project BIM Technician"/>
    <x v="9"/>
    <n v="200"/>
    <m/>
  </r>
  <r>
    <x v="10"/>
    <s v="Sydney / Victoria"/>
    <s v="BIM Technician"/>
    <x v="10"/>
    <n v="180"/>
    <m/>
  </r>
  <r>
    <x v="11"/>
    <s v="Perth Metro"/>
    <s v="Structural Engineering"/>
    <x v="0"/>
    <n v="470.25"/>
    <s v="AECOM Industry Director level"/>
  </r>
  <r>
    <x v="11"/>
    <s v="Perth Metro"/>
    <s v="Structural Engineering"/>
    <x v="1"/>
    <n v="370.97500000000002"/>
    <s v="AECOM Technical Director level"/>
  </r>
  <r>
    <x v="11"/>
    <s v="Perth Metro"/>
    <s v="Structural Engineering"/>
    <x v="3"/>
    <n v="339.625"/>
    <s v="AECOM Associate Director level"/>
  </r>
  <r>
    <x v="11"/>
    <s v="Perth Metro"/>
    <s v="Structural Engineering"/>
    <x v="4"/>
    <n v="266.47500000000002"/>
    <s v="AECOM Principal level"/>
  </r>
  <r>
    <x v="11"/>
    <s v="Perth Metro"/>
    <s v="Structural Engineering"/>
    <x v="6"/>
    <n v="219.45"/>
    <s v="AECOM Senior Engineer level"/>
  </r>
  <r>
    <x v="11"/>
    <s v="Perth Metro"/>
    <s v="Structural Engineering"/>
    <x v="8"/>
    <n v="182.875"/>
    <s v="For this discipline this denotes our &quot;Experienced Engineer&quot;"/>
  </r>
  <r>
    <x v="11"/>
    <s v="Perth Metro"/>
    <s v="Structural Engineering"/>
    <x v="11"/>
    <n v="156.75"/>
    <s v="AECOM Graduate Engineer level"/>
  </r>
  <r>
    <x v="11"/>
    <s v="Perth Metro"/>
    <s v="Structural Engineering"/>
    <x v="8"/>
    <n v="256.02499999999998"/>
    <s v="For this discipline this denotes our &quot;Principal Technical Officer&quot;"/>
  </r>
  <r>
    <x v="11"/>
    <s v="Perth Metro"/>
    <s v="Structural Engineering"/>
    <x v="9"/>
    <n v="203.77500000000001"/>
    <s v="AECOM SeniorTechnical Officer"/>
  </r>
  <r>
    <x v="11"/>
    <s v="Perth Metro"/>
    <s v="Structural Engineering"/>
    <x v="10"/>
    <n v="161.97499999999999"/>
    <s v="AECOM Technical Officer"/>
  </r>
  <r>
    <x v="11"/>
    <s v="India (Overseas design Centre)"/>
    <s v="Structural Engineering"/>
    <x v="1"/>
    <n v="242"/>
    <s v="AECOM Technical Director level. These rates are for our overseas documentation centre in India. Specialists within India would require submission of a seperate rate should be required."/>
  </r>
  <r>
    <x v="11"/>
    <s v="India (Overseas design Centre)"/>
    <s v="Structural Engineering"/>
    <x v="3"/>
    <n v="176"/>
    <s v="AECOM Associate Director level.  These rates are for our overseas documentation centre in India. Specialists within India would require submission of a seperate rate should be required."/>
  </r>
  <r>
    <x v="11"/>
    <s v="India (Overseas design Centre)"/>
    <s v="Structural Engineering"/>
    <x v="4"/>
    <n v="115.5"/>
    <s v="AECOM Associate Director level.  These rates are for our overseas documentation centre in India. Specialists within India would require submission of a seperate rate should be required."/>
  </r>
  <r>
    <x v="11"/>
    <s v="India (Overseas design Centre)"/>
    <s v="Structural Engineering"/>
    <x v="6"/>
    <n v="95"/>
    <s v="AECOM Senior Engineer level.  These rates are for our overseas documentation centre in India. Specialists within India would require submission of a seperate rate should be required."/>
  </r>
  <r>
    <x v="11"/>
    <s v="India (Overseas design Centre)"/>
    <s v="Structural Engineering"/>
    <x v="8"/>
    <n v="80"/>
    <s v="For this discipline this denotes our &quot;Experienced Engineer&quot;.  These rates are for our overseas documentation centre in India. Specialists within India would require submission of a seperate rate should be required."/>
  </r>
  <r>
    <x v="11"/>
    <s v="India (Overseas design Centre)"/>
    <s v="Structural Engineering"/>
    <x v="8"/>
    <n v="148.5"/>
    <s v="For this discipline this denotes our &quot;Principal Technical Officer&quot;. These rates are for our overseas documentation centre in India. Specialists within India would require submission of a seperate rate should be required."/>
  </r>
  <r>
    <x v="11"/>
    <s v="India (Overseas design Centre)"/>
    <s v="Structural Engineering"/>
    <x v="9"/>
    <n v="82.5"/>
    <s v="AECOM SeniorTechnical Officer. These rates are for our overseas documentation centre in India. Specialists within India would require submission of a seperate rate should be required."/>
  </r>
  <r>
    <x v="11"/>
    <s v="India (Overseas design Centre)"/>
    <s v="Structural Engineering"/>
    <x v="10"/>
    <n v="66"/>
    <s v="AECOM Technical Officer. These rates are for our overseas documentation centre in India. Specialists within India would require submission of a seperate rate should be required."/>
  </r>
  <r>
    <x v="12"/>
    <s v="Perth Metro"/>
    <s v="Engineering"/>
    <x v="1"/>
    <n v="403.70000000000005"/>
    <m/>
  </r>
  <r>
    <x v="12"/>
    <s v="Perth Metro"/>
    <s v="Engineering"/>
    <x v="4"/>
    <n v="339.90000000000003"/>
    <m/>
  </r>
  <r>
    <x v="12"/>
    <s v="Perth Metro"/>
    <s v="Engineering"/>
    <x v="5"/>
    <n v="304.70000000000005"/>
    <m/>
  </r>
  <r>
    <x v="12"/>
    <s v="Perth Metro"/>
    <s v="Engineering"/>
    <x v="6"/>
    <n v="261.8"/>
    <m/>
  </r>
  <r>
    <x v="12"/>
    <s v="Perth Metro"/>
    <s v="Engineering"/>
    <x v="8"/>
    <n v="227.70000000000002"/>
    <m/>
  </r>
  <r>
    <x v="12"/>
    <s v="Perth Metro"/>
    <s v="Engineering"/>
    <x v="8"/>
    <n v="193.60000000000002"/>
    <m/>
  </r>
  <r>
    <x v="12"/>
    <s v="Perth Metro"/>
    <s v="Engineering"/>
    <x v="11"/>
    <n v="168.3"/>
    <m/>
  </r>
  <r>
    <x v="12"/>
    <s v="Perth Metro"/>
    <s v="Engineering"/>
    <x v="11"/>
    <n v="126.50000000000001"/>
    <m/>
  </r>
  <r>
    <x v="12"/>
    <s v="Perth Metro"/>
    <s v="Drafting "/>
    <x v="10"/>
    <n v="343.20000000000005"/>
    <m/>
  </r>
  <r>
    <x v="12"/>
    <s v="Perth Metro"/>
    <s v="Drafting "/>
    <x v="10"/>
    <n v="309.10000000000002"/>
    <m/>
  </r>
  <r>
    <x v="12"/>
    <s v="Perth Metro"/>
    <s v="Drafting "/>
    <x v="10"/>
    <n v="275"/>
    <m/>
  </r>
  <r>
    <x v="12"/>
    <s v="Perth Metro"/>
    <s v="Drafting "/>
    <x v="10"/>
    <n v="236.50000000000003"/>
    <m/>
  </r>
  <r>
    <x v="12"/>
    <s v="Perth Metro"/>
    <s v="Drafting "/>
    <x v="10"/>
    <n v="211.20000000000002"/>
    <m/>
  </r>
  <r>
    <x v="12"/>
    <s v="Perth Metro"/>
    <s v="Drafting "/>
    <x v="10"/>
    <n v="202.4"/>
    <m/>
  </r>
  <r>
    <x v="12"/>
    <s v="Perth Metro"/>
    <s v="Drafting "/>
    <x v="10"/>
    <n v="159.5"/>
    <m/>
  </r>
  <r>
    <x v="12"/>
    <s v="Manila, Philippines"/>
    <s v="Drafting "/>
    <x v="10"/>
    <n v="122.10000000000001"/>
    <m/>
  </r>
  <r>
    <x v="12"/>
    <s v="Manila, Philippines"/>
    <s v="Drafting "/>
    <x v="10"/>
    <n v="112.2"/>
    <m/>
  </r>
  <r>
    <x v="12"/>
    <s v="Manila, Philippines"/>
    <s v="Drafting "/>
    <x v="10"/>
    <n v="85.800000000000011"/>
    <m/>
  </r>
  <r>
    <x v="12"/>
    <s v="Manila, Philippines"/>
    <s v="Drafting "/>
    <x v="10"/>
    <n v="72.600000000000009"/>
    <m/>
  </r>
  <r>
    <x v="12"/>
    <s v="Manila, Philippines"/>
    <s v="Drafting "/>
    <x v="10"/>
    <n v="58.300000000000004"/>
    <m/>
  </r>
  <r>
    <x v="13"/>
    <s v="Perth, WA"/>
    <s v="Structural Engineering Services"/>
    <x v="6"/>
    <n v="120.3125"/>
    <s v="Emma Price - Junior Structural Drafter"/>
  </r>
  <r>
    <x v="13"/>
    <s v="Perth, WA"/>
    <s v="Structural Engineering Services"/>
    <x v="9"/>
    <n v="173.25"/>
    <s v="Shane Larmont - Structural Engineer Level 1"/>
  </r>
  <r>
    <x v="13"/>
    <s v="Perth, WA"/>
    <s v="Structural Engineering Services"/>
    <x v="9"/>
    <n v="197.3125"/>
    <s v="Florencia Bignell - Structural Engineer Level 2"/>
  </r>
  <r>
    <x v="13"/>
    <s v="Perth, WA"/>
    <s v="Structural Engineering Services"/>
    <x v="9"/>
    <n v="197.3125"/>
    <s v="Ben Anderson - Structural Engineer Level 2"/>
  </r>
  <r>
    <x v="13"/>
    <s v="Perth, WA"/>
    <s v="Structural Engineering Services"/>
    <x v="8"/>
    <n v="202.125"/>
    <s v="Krystal McKenzie - Structural Designer"/>
  </r>
  <r>
    <x v="13"/>
    <s v="Perth, WA"/>
    <s v="Structural Engineering Services"/>
    <x v="6"/>
    <n v="216.5625"/>
    <s v="Anisha Vytla - Senior Structural Engineer Level 1"/>
  </r>
  <r>
    <x v="13"/>
    <s v="Perth, WA"/>
    <s v="Structural Engineering Services"/>
    <x v="6"/>
    <n v="216.5625"/>
    <s v="Hasala Swales - Senior Structural Engineer Level 1"/>
  </r>
  <r>
    <x v="13"/>
    <s v="Perth, WA"/>
    <s v="Structural Engineering Services"/>
    <x v="4"/>
    <n v="235.8125"/>
    <s v="Stuart Carey - Principal Structural Designer"/>
  </r>
  <r>
    <x v="13"/>
    <s v="Perth, WA"/>
    <s v="Structural Engineering Services"/>
    <x v="4"/>
    <n v="235.8125"/>
    <s v="Linden Versluis - Principal Structural Designer"/>
  </r>
  <r>
    <x v="13"/>
    <s v="Perth, WA"/>
    <s v="Structural Engineering Services"/>
    <x v="4"/>
    <n v="235.8125"/>
    <s v="Richard Phillipsz - Principal Structural Designer"/>
  </r>
  <r>
    <x v="13"/>
    <s v="Perth, WA"/>
    <s v="Structural Engineering Services"/>
    <x v="4"/>
    <n v="235.8125"/>
    <s v="Damien Catherine - Principal Structural Designer"/>
  </r>
  <r>
    <x v="13"/>
    <s v="Perth, WA"/>
    <s v="Structural Engineering Services"/>
    <x v="6"/>
    <n v="245.4375"/>
    <s v="Elliot Panizza - Senior Structural Engineer Level 2"/>
  </r>
  <r>
    <x v="13"/>
    <s v="Perth, WA"/>
    <s v="Structural Engineering Services"/>
    <x v="2"/>
    <n v="303.1875"/>
    <s v="John Clancy - Principal Civil &amp; Structural Engineer"/>
  </r>
  <r>
    <x v="13"/>
    <s v="Perth, WA"/>
    <s v="Structural Engineering Services"/>
    <x v="4"/>
    <n v="303.1875"/>
    <s v="Chris Samson - Principal Structural Engineer"/>
  </r>
  <r>
    <x v="13"/>
    <s v="Perth, WA"/>
    <s v="Structural Engineering Services"/>
    <x v="4"/>
    <n v="327.25"/>
    <s v="Robert Melis - Senior Principal Structural Engineer"/>
  </r>
  <r>
    <x v="14"/>
    <s v="Perth Metro"/>
    <s v="Structural Engineering"/>
    <x v="1"/>
    <n v="430"/>
    <s v="Principal Director, Section Director"/>
  </r>
  <r>
    <x v="14"/>
    <s v="Perth Metro"/>
    <s v="Structural Engineering"/>
    <x v="2"/>
    <n v="345"/>
    <s v="Director, Technical Director"/>
  </r>
  <r>
    <x v="14"/>
    <s v="Perth Metro"/>
    <s v="Structural Engineering"/>
    <x v="3"/>
    <n v="305"/>
    <s v="Associate Director, Senior Project Manager, Executive, Principal Professional, Design Manager"/>
  </r>
  <r>
    <x v="14"/>
    <s v="Perth Metro"/>
    <s v="Structural Engineering"/>
    <x v="5"/>
    <n v="245"/>
    <s v="Associate, Project Manager"/>
  </r>
  <r>
    <x v="14"/>
    <s v="Perth Metro"/>
    <s v="Structural Engineering"/>
    <x v="6"/>
    <n v="215"/>
    <s v="Senior Engineer, Senior Professional"/>
  </r>
  <r>
    <x v="14"/>
    <s v="Perth Metro"/>
    <s v="Structural Engineering"/>
    <x v="7"/>
    <n v="175"/>
    <s v="Engineer, Professional"/>
  </r>
  <r>
    <x v="14"/>
    <s v="Perth Metro"/>
    <s v="Structural Engineering"/>
    <x v="11"/>
    <n v="145"/>
    <s v="Graduate Engineer, Graduate Professional"/>
  </r>
  <r>
    <x v="14"/>
    <s v="Perth Metro"/>
    <s v="Structural Engineering"/>
    <x v="8"/>
    <n v="215"/>
    <s v="BIM Leader, Snr BIM Coord, Snr BIM Tech, Snr Designer, Snr Tech Off, Snr Draftsperson"/>
  </r>
  <r>
    <x v="14"/>
    <s v="Perth Metro"/>
    <s v="Structural Engineering"/>
    <x v="9"/>
    <n v="185"/>
    <s v="Project BIM Technician, BIM Coordinator, Designer, Modeller"/>
  </r>
  <r>
    <x v="14"/>
    <s v="Perth Metro"/>
    <s v="Structural Engineering"/>
    <x v="10"/>
    <n v="145"/>
    <s v="BIM Technician, Draftsperson, BIM Admin, Intern"/>
  </r>
  <r>
    <x v="14"/>
    <s v="Phillipines"/>
    <s v="Structural Engineering"/>
    <x v="8"/>
    <n v="110"/>
    <s v="BIM Leader, Snr BIM Coord, Snr BIM Tech, Snr Designer, Snr Tech Off, Snr Draftsperson"/>
  </r>
  <r>
    <x v="14"/>
    <s v="Phillipines"/>
    <s v="Structural Engineering"/>
    <x v="9"/>
    <n v="95"/>
    <s v="Project BIM Technician, BIM Coordinator, Designer, Modeller"/>
  </r>
  <r>
    <x v="14"/>
    <s v="Phillipines"/>
    <s v="Structural Engineering"/>
    <x v="10"/>
    <n v="75"/>
    <s v="BIM Technician, Draftsperson, BIM Admin, Intern"/>
  </r>
  <r>
    <x v="15"/>
    <s v="Perth Metro"/>
    <s v="STRUCTURAL ENGINEERING"/>
    <x v="1"/>
    <n v="459.79999999999995"/>
    <s v="Brian Loughlin"/>
  </r>
  <r>
    <x v="15"/>
    <s v="Perth Metro"/>
    <s v="STRUCTURAL ENGINEERING"/>
    <x v="5"/>
    <n v="303.05"/>
    <s v="Corry Bennett"/>
  </r>
  <r>
    <x v="15"/>
    <s v="Perth Metro"/>
    <s v="STRUCTURAL ENGINEERING"/>
    <x v="8"/>
    <n v="240.35"/>
    <s v="Ray Sisson"/>
  </r>
  <r>
    <x v="15"/>
    <s v="Perth Metro"/>
    <s v="STRUCTURAL ENGINEERING"/>
    <x v="6"/>
    <n v="282.14999999999998"/>
    <s v="Eleanor Robson"/>
  </r>
  <r>
    <x v="15"/>
    <s v="Perth Metro"/>
    <s v="STRUCTURAL DRAFTING"/>
    <x v="9"/>
    <n v="271.7"/>
    <s v="Paudie O'Sullivan"/>
  </r>
  <r>
    <x v="15"/>
    <s v="BRISBANE"/>
    <s v="STRUCTURAL ENGINEERING"/>
    <x v="2"/>
    <n v="376.2"/>
    <s v="Damon Kambouris"/>
  </r>
  <r>
    <x v="15"/>
    <s v="BRISBANE"/>
    <s v="STRUCTURAL ENGINEERING"/>
    <x v="4"/>
    <n v="376.2"/>
    <s v="Darryl Feodoroff"/>
  </r>
  <r>
    <x v="15"/>
    <s v="DARWIN"/>
    <s v="STRUCTURAL ENGINEERING"/>
    <x v="3"/>
    <n v="323.95"/>
    <s v="Elliott Avishai"/>
  </r>
  <r>
    <x v="15"/>
    <s v="Perth Metro"/>
    <s v="STRUCTURAL DRAFTING"/>
    <x v="10"/>
    <n v="182.875"/>
    <s v="Sabrina Kikuchi"/>
  </r>
  <r>
    <x v="15"/>
    <s v="Perth Metro"/>
    <s v="STRUCTURAL ENGINEERING"/>
    <x v="11"/>
    <n v="167.2"/>
    <s v="Wikum Gunawardana"/>
  </r>
  <r>
    <x v="16"/>
    <s v="Victoria"/>
    <s v="Building Structures"/>
    <x v="4"/>
    <n v="210"/>
    <m/>
  </r>
  <r>
    <x v="16"/>
    <s v="Victoria"/>
    <s v="Building Structures"/>
    <x v="6"/>
    <n v="190"/>
    <m/>
  </r>
  <r>
    <x v="16"/>
    <s v="Busselton"/>
    <s v="Building Structures"/>
    <x v="6"/>
    <n v="190"/>
    <m/>
  </r>
  <r>
    <x v="16"/>
    <s v="Perth Metro"/>
    <s v="Building Structures"/>
    <x v="5"/>
    <n v="180"/>
    <m/>
  </r>
  <r>
    <x v="16"/>
    <s v="Victoria"/>
    <s v="Retaining Structures"/>
    <x v="4"/>
    <n v="210"/>
    <m/>
  </r>
  <r>
    <x v="16"/>
    <s v="Victoria"/>
    <s v="Retaining Structures"/>
    <x v="6"/>
    <n v="190"/>
    <m/>
  </r>
  <r>
    <x v="16"/>
    <s v="Busselton"/>
    <s v="Retaining Structures"/>
    <x v="6"/>
    <n v="190"/>
    <m/>
  </r>
  <r>
    <x v="16"/>
    <s v="Perth Metro"/>
    <s v="Retaining Structures"/>
    <x v="5"/>
    <n v="180"/>
    <m/>
  </r>
  <r>
    <x v="16"/>
    <s v="Victoria"/>
    <s v="Façade Engineering, including glass cladding and aluminum cladding"/>
    <x v="4"/>
    <n v="210"/>
    <m/>
  </r>
  <r>
    <x v="16"/>
    <s v="Victoria"/>
    <s v="Façade Engineering, including glass cladding and aluminum cladding"/>
    <x v="6"/>
    <n v="190"/>
    <m/>
  </r>
  <r>
    <x v="16"/>
    <s v="Perth Metro"/>
    <s v="Façade Engineering, including glass cladding and aluminum cladding"/>
    <x v="5"/>
    <n v="180"/>
    <m/>
  </r>
  <r>
    <x v="17"/>
    <s v="Perth, WA"/>
    <s v="Structural Engineering"/>
    <x v="1"/>
    <n v="396"/>
    <s v="Director"/>
  </r>
  <r>
    <x v="17"/>
    <s v="Perth, WA"/>
    <s v="Structural Engineering"/>
    <x v="2"/>
    <n v="374"/>
    <s v="Business Leader / Group Leader (Non-Director)"/>
  </r>
  <r>
    <x v="17"/>
    <s v="Perth, WA"/>
    <s v="Structural Engineering"/>
    <x v="3"/>
    <n v="341"/>
    <s v="Associate Director"/>
  </r>
  <r>
    <x v="17"/>
    <s v="Perth, WA"/>
    <s v="Structural Engineering"/>
    <x v="4"/>
    <n v="319"/>
    <s v="Principal"/>
  </r>
  <r>
    <x v="17"/>
    <s v="Perth, WA"/>
    <s v="Structural Engineering"/>
    <x v="5"/>
    <n v="286"/>
    <s v="Associate"/>
  </r>
  <r>
    <x v="17"/>
    <s v="Perth, WA"/>
    <s v="Structural Engineering"/>
    <x v="8"/>
    <n v="264"/>
    <s v="Project Technical lead (Non-Associate or above)"/>
  </r>
  <r>
    <x v="17"/>
    <s v="Perth, WA"/>
    <s v="Structural Engineering"/>
    <x v="6"/>
    <n v="242"/>
    <s v="Senior Engineer / Senior Designer / BIM Lead"/>
  </r>
  <r>
    <x v="17"/>
    <s v="Perth, WA"/>
    <s v="Structural Engineering"/>
    <x v="9"/>
    <n v="209"/>
    <s v="Designer / Engineer"/>
  </r>
  <r>
    <x v="17"/>
    <s v="Perth, WA"/>
    <s v="Structural Engineering"/>
    <x v="10"/>
    <n v="165"/>
    <s v="Drafter / BIM Modeller"/>
  </r>
  <r>
    <x v="17"/>
    <s v="Perth, WA"/>
    <s v="Structural Engineering"/>
    <x v="11"/>
    <n v="132"/>
    <s v="Graduate"/>
  </r>
  <r>
    <x v="18"/>
    <s v="Perth Metro"/>
    <s v="Full service structural engineering services; conceptual design, design development, remedial/repair inspections, structural condition reports, site soil classification, detailed design etc"/>
    <x v="1"/>
    <n v="330"/>
    <s v="Upon request only"/>
  </r>
  <r>
    <x v="18"/>
    <s v="Perth Metro"/>
    <s v="Full service structural engineering services; conceptual design, design development, remedial/repair inspections, structural condition reports, site soil classification, detailed design etc"/>
    <x v="2"/>
    <n v="198.00000000000003"/>
    <s v="Design Manager"/>
  </r>
  <r>
    <x v="18"/>
    <s v="Perth Metro"/>
    <s v="Full service structural engineering services; conceptual design, design development, remedial/repair inspections, structural condition reports, site soil classification, detailed design etc"/>
    <x v="2"/>
    <n v="220.00000000000003"/>
    <s v="Lead Engineer"/>
  </r>
  <r>
    <x v="18"/>
    <s v="Perth Metro"/>
    <s v="Full service structural engineering services; conceptual design, design development, remedial/repair inspections, structural condition reports, site soil classification, detailed design etc"/>
    <x v="8"/>
    <n v="192.50000000000003"/>
    <s v="Senior Engineer"/>
  </r>
  <r>
    <x v="18"/>
    <s v="Perth Metro"/>
    <s v="Full service structural engineering services; conceptual design, design development, remedial/repair inspections, structural condition reports, site soil classification, detailed design etc"/>
    <x v="8"/>
    <n v="165"/>
    <s v="Engineer"/>
  </r>
  <r>
    <x v="18"/>
    <s v="Perth Metro"/>
    <s v="Full service structural engineering services; conceptual design, design development, remedial/repair inspections, structural condition reports, site soil classification, detailed design etc"/>
    <x v="2"/>
    <n v="170.5"/>
    <s v="Lead Designer"/>
  </r>
  <r>
    <x v="18"/>
    <s v="Perth Metro"/>
    <s v="Full service structural engineering services; conceptual design, design development, remedial/repair inspections, structural condition reports, site soil classification, detailed design etc"/>
    <x v="10"/>
    <n v="154"/>
    <s v="Senior Designer"/>
  </r>
  <r>
    <x v="18"/>
    <s v="Perth Metro"/>
    <s v="Full service structural engineering services; conceptual design, design development, remedial/repair inspections, structural condition reports, site soil classification, detailed design etc"/>
    <x v="10"/>
    <n v="132"/>
    <s v="Designer"/>
  </r>
  <r>
    <x v="19"/>
    <s v="Western Australia"/>
    <s v="Façade Engineering Consulting"/>
    <x v="1"/>
    <n v="357.5"/>
    <m/>
  </r>
  <r>
    <x v="19"/>
    <s v="Western Australia"/>
    <s v="Façade Engineering Consulting"/>
    <x v="5"/>
    <n v="275"/>
    <m/>
  </r>
  <r>
    <x v="19"/>
    <s v="Western Australia"/>
    <s v="Façade Engineering Consulting"/>
    <x v="5"/>
    <n v="275"/>
    <m/>
  </r>
  <r>
    <x v="19"/>
    <s v="Western Australia"/>
    <s v="Façade Engineering Consulting"/>
    <x v="5"/>
    <n v="275"/>
    <m/>
  </r>
  <r>
    <x v="19"/>
    <s v="Western Australia"/>
    <s v="Façade Engineering Consulting"/>
    <x v="8"/>
    <n v="258.5"/>
    <m/>
  </r>
  <r>
    <x v="19"/>
    <s v="Western Australia"/>
    <s v="Façade Engineering Consulting"/>
    <x v="8"/>
    <n v="258.5"/>
    <m/>
  </r>
  <r>
    <x v="19"/>
    <s v="Western Australia"/>
    <s v="Façade Engineering Consulting"/>
    <x v="11"/>
    <n v="155"/>
    <m/>
  </r>
  <r>
    <x v="19"/>
    <s v="Western Australia"/>
    <s v="Façade Engineering Consulting"/>
    <x v="9"/>
    <n v="195"/>
    <m/>
  </r>
  <r>
    <x v="20"/>
    <s v="Perth Metro"/>
    <s v="Structural Engineering"/>
    <x v="1"/>
    <n v="308"/>
    <s v="KBR does not have standard corporate hourly rates. Sell rates are determined on a contract by contract basis. The &quot;Corporate Hourly Rate&quot; provided has been determined by benchmarking similar projects."/>
  </r>
  <r>
    <x v="20"/>
    <s v="Perth Metro"/>
    <s v="Structural Engineering"/>
    <x v="4"/>
    <n v="264"/>
    <s v="KBR does not have standard corporate hourly rates. Sell rates are determined on a contract by contract basis. The &quot;Corporate Hourly Rate&quot; provided has been determined by benchmarking similar projects."/>
  </r>
  <r>
    <x v="20"/>
    <s v="Perth Metro"/>
    <s v="Structural Engineering"/>
    <x v="6"/>
    <n v="242.00000000000003"/>
    <s v="KBR does not have standard corporate hourly rates. Sell rates are determined on a contract by contract basis. The &quot;Corporate Hourly Rate&quot; provided has been determined by benchmarking similar projects."/>
  </r>
  <r>
    <x v="20"/>
    <s v="Perth Metro"/>
    <s v="Structural Engineering"/>
    <x v="8"/>
    <n v="187.00000000000003"/>
    <s v="KBR does not have standard corporate hourly rates. Sell rates are determined on a contract by contract basis. The &quot;Corporate Hourly Rate&quot; provided has been determined by benchmarking similar projects."/>
  </r>
  <r>
    <x v="20"/>
    <s v="Perth Metro"/>
    <s v="Structural Engineering"/>
    <x v="10"/>
    <n v="176"/>
    <s v="KBR does not have standard corporate hourly rates. Sell rates are determined on a contract by contract basis. The &quot;Corporate Hourly Rate&quot; provided has been determined by benchmarking similar projects."/>
  </r>
  <r>
    <x v="20"/>
    <s v="Perth Metro"/>
    <s v="Structural Engineering"/>
    <x v="11"/>
    <n v="154"/>
    <s v="KBR does not have standard corporate hourly rates. Sell rates are determined on a contract by contract basis. The &quot;Corporate Hourly Rate&quot; provided has been determined by benchmarking similar projects."/>
  </r>
  <r>
    <x v="21"/>
    <s v="Western Australia"/>
    <s v="Structural Engineering"/>
    <x v="0"/>
    <n v="330"/>
    <m/>
  </r>
  <r>
    <x v="21"/>
    <s v="Western Australia"/>
    <s v="Structural Engineering"/>
    <x v="4"/>
    <n v="330"/>
    <m/>
  </r>
  <r>
    <x v="21"/>
    <s v="Western Australia"/>
    <s v="Structural Engineering"/>
    <x v="6"/>
    <n v="275"/>
    <m/>
  </r>
  <r>
    <x v="21"/>
    <s v="Western Australia"/>
    <s v="Structural Engineering"/>
    <x v="10"/>
    <n v="187"/>
    <m/>
  </r>
  <r>
    <x v="22"/>
    <s v="Perth Metro"/>
    <s v="Structural - Buildings/Facades"/>
    <x v="1"/>
    <n v="385"/>
    <m/>
  </r>
  <r>
    <x v="22"/>
    <s v="Perth Metro"/>
    <s v="Structural - Buildings/Facades"/>
    <x v="2"/>
    <n v="315"/>
    <m/>
  </r>
  <r>
    <x v="22"/>
    <s v="Perth Metro"/>
    <s v="Structural - Buildings/Facades"/>
    <x v="4"/>
    <n v="315"/>
    <m/>
  </r>
  <r>
    <x v="22"/>
    <s v="Perth Metro"/>
    <s v="Structural - Buildings/Facades"/>
    <x v="5"/>
    <n v="285"/>
    <m/>
  </r>
  <r>
    <x v="22"/>
    <s v="Perth Metro"/>
    <s v="Structural - Buildings/Facades"/>
    <x v="6"/>
    <n v="220"/>
    <m/>
  </r>
  <r>
    <x v="22"/>
    <s v="Perth Metro"/>
    <s v="Structural - Buildings/Facades"/>
    <x v="8"/>
    <n v="185"/>
    <m/>
  </r>
  <r>
    <x v="22"/>
    <s v="Perth Metro"/>
    <s v="Structural - Buildings/Facades"/>
    <x v="9"/>
    <n v="149"/>
    <m/>
  </r>
  <r>
    <x v="22"/>
    <s v="Perth Metro"/>
    <s v="Structural - Buildings/Facades"/>
    <x v="10"/>
    <n v="149"/>
    <m/>
  </r>
  <r>
    <x v="22"/>
    <s v="Perth Metro"/>
    <s v="Structural - Buildings/Facades"/>
    <x v="11"/>
    <n v="149"/>
    <m/>
  </r>
  <r>
    <x v="23"/>
    <s v="Melbourne, VIC"/>
    <s v="Structural Design"/>
    <x v="6"/>
    <n v="275"/>
    <s v="Luke Turner"/>
  </r>
  <r>
    <x v="23"/>
    <s v="Adelaide, SA"/>
    <s v="Structural Design "/>
    <x v="6"/>
    <n v="275"/>
    <s v="James Hallahan"/>
  </r>
  <r>
    <x v="23"/>
    <s v="Sydney, NSW"/>
    <s v="Structural Design Lead"/>
    <x v="5"/>
    <n v="285"/>
    <s v="Matthew Christopolous"/>
  </r>
  <r>
    <x v="23"/>
    <s v="Sydney, NSW"/>
    <s v="Structural Design Lead"/>
    <x v="3"/>
    <n v="335"/>
    <s v="Johann Human"/>
  </r>
  <r>
    <x v="23"/>
    <s v="Melbourne, VIC"/>
    <s v="Structural Design Lead"/>
    <x v="1"/>
    <n v="383"/>
    <s v="Nathan Dickson"/>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
  <r>
    <x v="0"/>
    <s v="Brisbane Metro"/>
    <s v="Vertical Transportation"/>
    <x v="0"/>
    <n v="339.625"/>
    <s v="AECOM Associate Director level - Wayne Blair"/>
  </r>
  <r>
    <x v="0"/>
    <s v="Perth Metro"/>
    <s v="Vertical Transportation"/>
    <x v="1"/>
    <n v="219.45"/>
    <s v="AECOM Senior Engineer level"/>
  </r>
  <r>
    <x v="1"/>
    <s v="Perth Metro "/>
    <s v="Vertical Tranportation "/>
    <x v="2"/>
    <n v="270"/>
    <m/>
  </r>
  <r>
    <x v="1"/>
    <s v="Perth Metro "/>
    <s v="Vertical Tranportation "/>
    <x v="0"/>
    <n v="245"/>
    <m/>
  </r>
  <r>
    <x v="1"/>
    <s v="Perth Metro "/>
    <s v="Vertical Tranportation "/>
    <x v="3"/>
    <n v="225"/>
    <m/>
  </r>
  <r>
    <x v="1"/>
    <s v="Perth Metro "/>
    <s v="Vertical Tranportation "/>
    <x v="1"/>
    <n v="200"/>
    <m/>
  </r>
  <r>
    <x v="1"/>
    <s v="Perth Metro "/>
    <s v="Vertical Tranportation (Level - Project Engineer not Specialist)"/>
    <x v="4"/>
    <n v="180"/>
    <m/>
  </r>
  <r>
    <x v="1"/>
    <s v="Perth Metro "/>
    <s v="Vertical Tranportation "/>
    <x v="5"/>
    <n v="170"/>
    <m/>
  </r>
  <r>
    <x v="1"/>
    <s v="Perth Metro "/>
    <s v="Vertical Tranportation "/>
    <x v="6"/>
    <n v="150"/>
    <m/>
  </r>
  <r>
    <x v="1"/>
    <s v="Perth Metro "/>
    <s v="Administration "/>
    <x v="7"/>
    <n v="150"/>
    <m/>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8"/>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2"/>
    <n v="42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9"/>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0"/>
    <n v="375"/>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0"/>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3"/>
    <n v="34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11"/>
    <n v="29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4"/>
    <n v="23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7"/>
    <n v="25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6"/>
    <n v="200"/>
    <s v="Rates agreed with other clients vary by project and are commercial in confidence so will not be provided."/>
  </r>
  <r>
    <x v="2"/>
    <s v="Australia"/>
    <s v="For the provision of advice and deliverables related to required lift services, electrical services including equipment, fittings and fixtures, and incorporation and integration of all service requirements into the design, site assessment reports, final installation inspections, testing and commissioning of all lift services."/>
    <x v="5"/>
    <n v="180"/>
    <s v="Rates agreed with other clients vary by project and are commercial in confidence so will not be provided."/>
  </r>
  <r>
    <x v="3"/>
    <s v="All"/>
    <s v="Vertical Transportation"/>
    <x v="2"/>
    <n v="385"/>
    <s v="Director"/>
  </r>
  <r>
    <x v="3"/>
    <s v="All"/>
    <s v="Vertical Transportation"/>
    <x v="10"/>
    <n v="363"/>
    <s v="Principal (L9)"/>
  </r>
  <r>
    <x v="3"/>
    <s v="All"/>
    <s v="Vertical Transportation"/>
    <x v="3"/>
    <n v="341"/>
    <s v="Associate (L8)"/>
  </r>
  <r>
    <x v="3"/>
    <s v="All"/>
    <s v="Vertical Transportation"/>
    <x v="4"/>
    <n v="308"/>
    <s v="Lead Engineer / Consultant / Manager (L7)"/>
  </r>
  <r>
    <x v="3"/>
    <s v="All"/>
    <s v="Vertical Transportation"/>
    <x v="1"/>
    <n v="264"/>
    <s v="Senior Engineer / Consultant / Manager / Draftsperson (L6)"/>
  </r>
  <r>
    <x v="3"/>
    <s v="All"/>
    <s v="Vertical Transportation"/>
    <x v="7"/>
    <n v="231"/>
    <s v="Engineer (L5)"/>
  </r>
  <r>
    <x v="3"/>
    <s v="All"/>
    <s v="Vertical Transportation"/>
    <x v="7"/>
    <n v="198"/>
    <s v="Engineer (L4) / Draftsperson"/>
  </r>
  <r>
    <x v="3"/>
    <s v="All"/>
    <s v="Vertical Transportation"/>
    <x v="5"/>
    <n v="187"/>
    <s v="Graduate (L3)"/>
  </r>
  <r>
    <x v="4"/>
    <s v="Perth, WA"/>
    <s v="Vertical Transportation"/>
    <x v="2"/>
    <n v="396"/>
    <s v="Director"/>
  </r>
  <r>
    <x v="4"/>
    <s v="Perth, WA"/>
    <s v="Vertical Transportation"/>
    <x v="9"/>
    <n v="374"/>
    <s v="Business Leader / Group Leader (Non-Director)"/>
  </r>
  <r>
    <x v="4"/>
    <s v="Perth, WA"/>
    <s v="Vertical Transportation"/>
    <x v="0"/>
    <n v="341"/>
    <s v="Associate Director"/>
  </r>
  <r>
    <x v="4"/>
    <s v="Perth, WA"/>
    <s v="Vertical Transportation"/>
    <x v="10"/>
    <n v="319"/>
    <s v="Principal"/>
  </r>
  <r>
    <x v="4"/>
    <s v="Perth, WA"/>
    <s v="Vertical Transportation"/>
    <x v="3"/>
    <n v="286"/>
    <s v="Associate"/>
  </r>
  <r>
    <x v="4"/>
    <s v="Perth, WA"/>
    <s v="Vertical Transportation"/>
    <x v="4"/>
    <n v="264"/>
    <s v="Project Technical lead (Non-Associate or above)"/>
  </r>
  <r>
    <x v="4"/>
    <s v="Perth, WA"/>
    <s v="Vertical Transportation"/>
    <x v="1"/>
    <n v="242"/>
    <s v="Senior Engineer / Senior Designer / BIM Lead"/>
  </r>
  <r>
    <x v="4"/>
    <s v="Perth, WA"/>
    <s v="Vertical Transportation"/>
    <x v="7"/>
    <n v="209"/>
    <s v="Designer / Engineer"/>
  </r>
  <r>
    <x v="4"/>
    <s v="Perth, WA"/>
    <s v="Vertical Transportation"/>
    <x v="6"/>
    <n v="165"/>
    <s v="Drafter / BIM Modeller"/>
  </r>
  <r>
    <x v="4"/>
    <s v="Perth, WA"/>
    <s v="Vertical Transportation"/>
    <x v="5"/>
    <n v="132"/>
    <s v="Graduate"/>
  </r>
  <r>
    <x v="5"/>
    <s v="Melbourne Metro"/>
    <s v="Vertical Transportation"/>
    <x v="0"/>
    <n v="230"/>
    <m/>
  </r>
  <r>
    <x v="5"/>
    <s v="Sydney Metro"/>
    <s v="Vertical Transportation"/>
    <x v="0"/>
    <n v="230"/>
    <m/>
  </r>
  <r>
    <x v="5"/>
    <s v="Brisbane Metro"/>
    <s v="Vertical Transportation"/>
    <x v="1"/>
    <n v="167"/>
    <m/>
  </r>
  <r>
    <x v="5"/>
    <s v="Melbourne Metro"/>
    <s v="Vertical Transportation"/>
    <x v="0"/>
    <n v="230"/>
    <m/>
  </r>
  <r>
    <x v="5"/>
    <s v="Sydney Metro"/>
    <s v="Vertical Transportation"/>
    <x v="0"/>
    <n v="230"/>
    <m/>
  </r>
  <r>
    <x v="5"/>
    <s v="Brisbane Metro"/>
    <s v="Vertical Transportation"/>
    <x v="1"/>
    <n v="167"/>
    <m/>
  </r>
  <r>
    <x v="6"/>
    <s v="Perth, WA"/>
    <s v="Vertical Transportation"/>
    <x v="2"/>
    <n v="285"/>
    <m/>
  </r>
  <r>
    <x v="6"/>
    <s v="Perth, WA"/>
    <s v="Vertical Transportation"/>
    <x v="3"/>
    <n v="245"/>
    <m/>
  </r>
  <r>
    <x v="6"/>
    <s v="Perth, WA"/>
    <s v="Vertical Transportation"/>
    <x v="10"/>
    <n v="239"/>
    <m/>
  </r>
  <r>
    <x v="6"/>
    <s v="Perth, WA"/>
    <s v="Vertical Transportation"/>
    <x v="1"/>
    <n v="234"/>
    <m/>
  </r>
  <r>
    <x v="6"/>
    <s v="Perth, WA"/>
    <s v="Vertical Transportation"/>
    <x v="7"/>
    <n v="192"/>
    <m/>
  </r>
  <r>
    <x v="6"/>
    <s v="Perth, WA"/>
    <s v="Vertical Transportation"/>
    <x v="5"/>
    <n v="187"/>
    <m/>
  </r>
  <r>
    <x v="6"/>
    <s v="Perth, WA"/>
    <s v="Vertical Transportation"/>
    <x v="6"/>
    <n v="159"/>
    <m/>
  </r>
  <r>
    <x v="7"/>
    <s v="Australia"/>
    <s v="Vertical Transportation"/>
    <x v="8"/>
    <n v="462.00000000000006"/>
    <m/>
  </r>
  <r>
    <x v="7"/>
    <s v="Australia"/>
    <s v="Vertical Transportation"/>
    <x v="2"/>
    <n v="396.00000000000006"/>
    <m/>
  </r>
  <r>
    <x v="7"/>
    <s v="Australia"/>
    <s v="Vertical Transportation"/>
    <x v="9"/>
    <n v="352"/>
    <m/>
  </r>
  <r>
    <x v="7"/>
    <s v="Australia"/>
    <s v="Vertical Transportation"/>
    <x v="0"/>
    <n v="308"/>
    <m/>
  </r>
  <r>
    <x v="7"/>
    <s v="Australia"/>
    <s v="Vertical Transportation"/>
    <x v="10"/>
    <n v="275"/>
    <m/>
  </r>
  <r>
    <x v="7"/>
    <s v="Australia"/>
    <s v="Vertical Transportation"/>
    <x v="3"/>
    <n v="258.5"/>
    <m/>
  </r>
  <r>
    <x v="7"/>
    <s v="Australia"/>
    <s v="Vertical Transportation"/>
    <x v="1"/>
    <n v="236.50000000000003"/>
    <m/>
  </r>
  <r>
    <x v="7"/>
    <s v="Australia"/>
    <s v="Vertical Transportation"/>
    <x v="11"/>
    <n v="236.50000000000003"/>
    <m/>
  </r>
  <r>
    <x v="7"/>
    <s v="Australia"/>
    <s v="Vertical Transportation"/>
    <x v="4"/>
    <n v="275"/>
    <m/>
  </r>
  <r>
    <x v="7"/>
    <s v="Australia"/>
    <s v="Vertical Transportation"/>
    <x v="7"/>
    <n v="253.00000000000003"/>
    <m/>
  </r>
  <r>
    <x v="7"/>
    <s v="Australia"/>
    <s v="Vertical Transportation"/>
    <x v="6"/>
    <n v="220.00000000000003"/>
    <m/>
  </r>
  <r>
    <x v="7"/>
    <s v="Australia"/>
    <s v="Vertical Transportation"/>
    <x v="5"/>
    <n v="187.00000000000003"/>
    <m/>
  </r>
  <r>
    <x v="8"/>
    <s v="Sydney, NSW"/>
    <s v="Vertical Transport Engineering"/>
    <x v="10"/>
    <n v="385"/>
    <s v="Michael Ritchie"/>
  </r>
  <r>
    <x v="8"/>
    <s v="Sydney, NSW"/>
    <s v="Vertical Transport Engineering"/>
    <x v="1"/>
    <n v="297"/>
    <s v="Simon Siu"/>
  </r>
  <r>
    <x v="9"/>
    <s v="WA"/>
    <s v="Vertical Transportation"/>
    <x v="2"/>
    <n v="396"/>
    <s v="Hourly rate has been discounted in standard rates column for all levels"/>
  </r>
  <r>
    <x v="9"/>
    <s v="WA"/>
    <s v="Vertical Transportation"/>
    <x v="0"/>
    <n v="396"/>
    <m/>
  </r>
  <r>
    <x v="9"/>
    <s v="WA"/>
    <s v="Vertical Transportation"/>
    <x v="3"/>
    <n v="297"/>
    <m/>
  </r>
  <r>
    <x v="9"/>
    <s v="WA"/>
    <s v="Vertical Transportation"/>
    <x v="1"/>
    <n v="264"/>
    <m/>
  </r>
  <r>
    <x v="9"/>
    <s v="WA"/>
    <s v="Vertical Transportation"/>
    <x v="4"/>
    <n v="220"/>
    <m/>
  </r>
  <r>
    <x v="9"/>
    <s v="WA"/>
    <s v="Vertical Transportation"/>
    <x v="5"/>
    <n v="214.5"/>
    <m/>
  </r>
  <r>
    <x v="9"/>
    <s v="WA"/>
    <s v="Vertical Transportation"/>
    <x v="6"/>
    <n v="225.5"/>
    <m/>
  </r>
  <r>
    <x v="10"/>
    <s v="Sydney, NSW"/>
    <s v="Vertical Transportation Design Lead"/>
    <x v="3"/>
    <n v="285"/>
    <s v="Brendan Byrne"/>
  </r>
  <r>
    <x v="10"/>
    <s v="Melbourne, VIC"/>
    <s v="Vertical Transportation Design Lead"/>
    <x v="3"/>
    <n v="285"/>
    <s v="Fernando Echeverria"/>
  </r>
  <r>
    <x v="10"/>
    <s v="Melbourne, VIC"/>
    <s v="Vertical Transportation Design Lead"/>
    <x v="0"/>
    <n v="335"/>
    <s v="John Carroll"/>
  </r>
  <r>
    <x v="10"/>
    <s v="Sydney, NSW"/>
    <s v="Vertical Transportation Design Lead"/>
    <x v="0"/>
    <n v="335"/>
    <s v="Ian Hanna"/>
  </r>
  <r>
    <x v="10"/>
    <s v="Brisbane, QLD"/>
    <s v="Vertical Transportation Design Lead"/>
    <x v="2"/>
    <n v="383"/>
    <s v="Colin Wilson"/>
  </r>
  <r>
    <x v="11"/>
    <s v="National"/>
    <s v="Vertical Transportation"/>
    <x v="10"/>
    <n v="264"/>
    <s v="KBR does not have standard corporate hourly rates. Sell rates are determined on a contract by contract basis. The &quot;Corporate Hourly Rate&quot; provided has been determined by benchmarking similar projects."/>
  </r>
  <r>
    <x v="11"/>
    <s v="Perth Metro"/>
    <s v="Vertical Transportation"/>
    <x v="4"/>
    <n v="187.00000000000003"/>
    <s v="KBR does not have standard corporate hourly rates. Sell rates are determined on a contract by contract basis. The &quot;Corporate Hourly Rate&quot; provided has been determined by benchmarking similar projects."/>
  </r>
  <r>
    <x v="11"/>
    <s v="Perth Metro"/>
    <s v="Vertical Transportation"/>
    <x v="5"/>
    <n v="154"/>
    <s v="KBR does not have standard corporate hourly rates. Sell rates are determined on a contract by contract basis. The &quot;Corporate Hourly Rate&quot; provided has been determined by benchmarking similar projects."/>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s v="Perth Metro"/>
    <s v="Building Design (All Appendix 9)"/>
    <x v="0"/>
    <n v="470.25"/>
    <s v="AECOM Industry Director level"/>
  </r>
  <r>
    <x v="0"/>
    <s v="Perth Metro"/>
    <s v="Building Design (All Appendix 9)"/>
    <x v="1"/>
    <n v="370.97500000000002"/>
    <s v="AECOM Technical Director level"/>
  </r>
  <r>
    <x v="0"/>
    <s v="Perth Metro"/>
    <s v="Building Design (All Appendix 9)"/>
    <x v="2"/>
    <n v="339.625"/>
    <s v="AECOM Associate Director level"/>
  </r>
  <r>
    <x v="0"/>
    <s v="Perth Metro"/>
    <s v="Building Design (All Appendix 9)"/>
    <x v="3"/>
    <n v="266.47500000000002"/>
    <s v="AECOM Principal level"/>
  </r>
  <r>
    <x v="0"/>
    <s v="Perth Metro"/>
    <s v="Building Design (All Appendix 9)"/>
    <x v="4"/>
    <n v="219.45"/>
    <s v="AECOM Senior Engineer level"/>
  </r>
  <r>
    <x v="0"/>
    <s v="Perth Metro"/>
    <s v="Building Design (All Appendix 9)"/>
    <x v="5"/>
    <n v="182.875"/>
    <s v="For this discipline this denotes our &quot;Experienced Engineer&quot;"/>
  </r>
  <r>
    <x v="0"/>
    <s v="Perth Metro"/>
    <s v="Building Design (All Appendix 9)"/>
    <x v="6"/>
    <n v="156.75"/>
    <s v="AECOM Graduate Engineer level"/>
  </r>
  <r>
    <x v="0"/>
    <s v="Perth Metro"/>
    <s v="Building Design (All Appendix 9)"/>
    <x v="5"/>
    <n v="256.02499999999998"/>
    <s v="For this discipline this denotes our &quot;Principal Technical Officer&quot;"/>
  </r>
  <r>
    <x v="0"/>
    <s v="Perth Metro"/>
    <s v="Building Design (All Appendix 9)"/>
    <x v="7"/>
    <n v="203.77500000000001"/>
    <s v="AECOM SeniorTechnical Officer"/>
  </r>
  <r>
    <x v="0"/>
    <s v="Perth Metro"/>
    <s v="Building Design (All Appendix 9)"/>
    <x v="8"/>
    <n v="161.97499999999999"/>
    <s v="AECOM Technical Officer"/>
  </r>
  <r>
    <x v="0"/>
    <s v="India (Overseas design Centre)"/>
    <s v="Building Design (All Appendix 9)"/>
    <x v="1"/>
    <n v="242"/>
    <s v="AECOM Technical Director level. These rates are for our overseas documentation centre in India. Specialists within India would require submission of a seperate rate should be required."/>
  </r>
  <r>
    <x v="0"/>
    <s v="India (Overseas design Centre)"/>
    <s v="Building Design (All Appendix 9)"/>
    <x v="2"/>
    <n v="176"/>
    <s v="AECOM Associate Director level.  These rates are for our overseas documentation centre in India. Specialists within India would require submission of a seperate rate should be required."/>
  </r>
  <r>
    <x v="0"/>
    <s v="India (Overseas design Centre)"/>
    <s v="Building Design (All Appendix 9)"/>
    <x v="3"/>
    <n v="115.5"/>
    <s v="AECOM Associate Director level.  These rates are for our overseas documentation centre in India. Specialists within India would require submission of a seperate rate should be required."/>
  </r>
  <r>
    <x v="0"/>
    <s v="India (Overseas design Centre)"/>
    <s v="Building Design (All Appendix 9)"/>
    <x v="4"/>
    <n v="95"/>
    <s v="AECOM Senior Engineer level.  These rates are for our overseas documentation centre in India. Specialists within India would require submission of a seperate rate should be required."/>
  </r>
  <r>
    <x v="0"/>
    <s v="India (Overseas design Centre)"/>
    <s v="Building Design (All Appendix 9)"/>
    <x v="5"/>
    <n v="80"/>
    <s v="For this discipline this denotes our &quot;Experienced Engineer&quot;.  These rates are for our overseas documentation centre in India. Specialists within India would require submission of a seperate rate should be required."/>
  </r>
  <r>
    <x v="0"/>
    <s v="India (Overseas design Centre)"/>
    <s v="Building Design (All Appendix 9)"/>
    <x v="5"/>
    <n v="148.5"/>
    <s v="For this discipline this denotes our &quot;Principal Technical Officer&quot;. These rates are for our overseas documentation centre in India. Specialists within India would require submission of a seperate rate should be required."/>
  </r>
  <r>
    <x v="0"/>
    <s v="India (Overseas design Centre)"/>
    <s v="Building Design (All Appendix 9)"/>
    <x v="7"/>
    <n v="82.5"/>
    <s v="AECOM SeniorTechnical Officer. These rates are for our overseas documentation centre in India. Specialists within India would require submission of a seperate rate should be required."/>
  </r>
  <r>
    <x v="0"/>
    <s v="India (Overseas design Centre)"/>
    <s v="Building Design (All Appendix 9)"/>
    <x v="8"/>
    <n v="66"/>
    <s v="AECOM Technical Officer. These rates are for our overseas documentation centre in India. Specialists within India would require submission of a seperate rate should be required."/>
  </r>
  <r>
    <x v="1"/>
    <s v="All"/>
    <s v="Building Design"/>
    <x v="1"/>
    <n v="385"/>
    <s v="Director"/>
  </r>
  <r>
    <x v="1"/>
    <s v="All"/>
    <s v="Building Design"/>
    <x v="3"/>
    <n v="363"/>
    <s v="Principal (L9)"/>
  </r>
  <r>
    <x v="1"/>
    <s v="All"/>
    <s v="Building Design"/>
    <x v="9"/>
    <n v="341"/>
    <s v="Associate (L8)"/>
  </r>
  <r>
    <x v="1"/>
    <s v="All"/>
    <s v="Building Design"/>
    <x v="5"/>
    <n v="308"/>
    <s v="Lead Engineer / Consultant / Manager (L7)"/>
  </r>
  <r>
    <x v="1"/>
    <s v="All"/>
    <s v="Building Design"/>
    <x v="4"/>
    <n v="264"/>
    <s v="Senior Engineer / Consultant / Manager / Draftsperson (L6)"/>
  </r>
  <r>
    <x v="1"/>
    <s v="All"/>
    <s v="Building Design"/>
    <x v="7"/>
    <n v="231"/>
    <s v="Engineer (L5)"/>
  </r>
  <r>
    <x v="1"/>
    <s v="All"/>
    <s v="Building Design"/>
    <x v="7"/>
    <n v="198"/>
    <s v="Engineer (L4) / Draftsperson"/>
  </r>
  <r>
    <x v="1"/>
    <s v="All"/>
    <s v="Building Design"/>
    <x v="6"/>
    <n v="187"/>
    <s v="Graduate (L3)"/>
  </r>
  <r>
    <x v="2"/>
    <s v="Pilbara"/>
    <s v="Building Design – minor building works"/>
    <x v="1"/>
    <n v="335"/>
    <s v="Subconsultant"/>
  </r>
  <r>
    <x v="2"/>
    <s v="Perth Metro"/>
    <s v="Building Design – minor building works"/>
    <x v="1"/>
    <n v="335"/>
    <s v="Subconsultant"/>
  </r>
  <r>
    <x v="2"/>
    <s v="Perth Metro"/>
    <s v="Drafting/Technician Services"/>
    <x v="3"/>
    <n v="210"/>
    <m/>
  </r>
  <r>
    <x v="2"/>
    <s v="New Zealand"/>
    <s v="Drafting/Technician Services"/>
    <x v="3"/>
    <n v="210"/>
    <m/>
  </r>
  <r>
    <x v="2"/>
    <s v="New South Wales"/>
    <s v="Drafting/Technician Services"/>
    <x v="9"/>
    <n v="180"/>
    <m/>
  </r>
  <r>
    <x v="2"/>
    <s v="Busselton"/>
    <s v="Drafting/Technician Services"/>
    <x v="4"/>
    <n v="190"/>
    <m/>
  </r>
  <r>
    <x v="3"/>
    <s v="Perth Metro"/>
    <s v="Building Design - Minor Building Works"/>
    <x v="8"/>
    <n v="120"/>
    <m/>
  </r>
  <r>
    <x v="3"/>
    <s v="Perth Metro"/>
    <s v="Building Design - Minor Building Works"/>
    <x v="7"/>
    <n v="140"/>
    <m/>
  </r>
  <r>
    <x v="3"/>
    <s v="Perth Metro, Karratha"/>
    <s v="Building Design - Minor Building Works"/>
    <x v="5"/>
    <n v="170"/>
    <s v="Hourly rates for Karratha excludes travel costs"/>
  </r>
  <r>
    <x v="3"/>
    <s v="Perth Metro, Karratha"/>
    <s v="Building Design - Minor Building Works"/>
    <x v="4"/>
    <n v="200"/>
    <s v="Hourly rates for Karratha excludes travel costs"/>
  </r>
  <r>
    <x v="3"/>
    <s v="Perth Metro, Karratha"/>
    <s v="Building Design - Minor Building Works"/>
    <x v="9"/>
    <n v="230"/>
    <s v="Hourly rates for Karratha excludes travel costs"/>
  </r>
  <r>
    <x v="3"/>
    <s v="Perth Metro, Karratha"/>
    <s v="Building Design - Minor Building Works"/>
    <x v="3"/>
    <n v="265"/>
    <s v="Hourly rates for Karratha excludes travel costs"/>
  </r>
  <r>
    <x v="3"/>
    <s v="Perth Metro, Karratha"/>
    <s v="Building Design - Minor Building Works"/>
    <x v="10"/>
    <n v="265"/>
    <s v="Hourly rates for Karratha excludes travel costs"/>
  </r>
  <r>
    <x v="3"/>
    <s v="Philippines"/>
    <s v="Building Design - Minor Building Works"/>
    <x v="6"/>
    <n v="65"/>
    <m/>
  </r>
  <r>
    <x v="3"/>
    <s v="Perth Metro"/>
    <s v="Drafting/Technician Services"/>
    <x v="8"/>
    <n v="120"/>
    <m/>
  </r>
  <r>
    <x v="3"/>
    <s v="Perth Metro"/>
    <s v="Drafting/Technician Services"/>
    <x v="7"/>
    <n v="140"/>
    <m/>
  </r>
  <r>
    <x v="3"/>
    <s v="Perth Metro, Karratha"/>
    <s v="Drafting/Technician Services"/>
    <x v="5"/>
    <n v="170"/>
    <s v="Hourly rates for Karratha excludes travel costs"/>
  </r>
  <r>
    <x v="3"/>
    <s v="Perth Metro, Karratha"/>
    <s v="Drafting/Technician Services"/>
    <x v="4"/>
    <n v="200"/>
    <s v="Hourly rates for Karratha excludes travel costs"/>
  </r>
  <r>
    <x v="3"/>
    <s v="Perth Metro, Karratha"/>
    <s v="Drafting/Technician Services"/>
    <x v="9"/>
    <n v="230"/>
    <s v="Hourly rates for Karratha excludes travel costs"/>
  </r>
  <r>
    <x v="3"/>
    <s v="Perth Metro, Karratha"/>
    <s v="Drafting/Technician Services"/>
    <x v="3"/>
    <n v="265"/>
    <s v="Hourly rates for Karratha excludes travel costs"/>
  </r>
  <r>
    <x v="3"/>
    <s v="Perth Metro, Karratha"/>
    <s v="Drafting/Technician Services"/>
    <x v="10"/>
    <n v="265"/>
    <s v="Hourly rates for Karratha excludes travel costs"/>
  </r>
  <r>
    <x v="3"/>
    <s v="Philippines"/>
    <s v="Drafting/Technician Services"/>
    <x v="6"/>
    <n v="65"/>
    <m/>
  </r>
  <r>
    <x v="4"/>
    <s v="Perth Metro"/>
    <s v="Building Design"/>
    <x v="0"/>
    <n v="498.30000000000007"/>
    <m/>
  </r>
  <r>
    <x v="4"/>
    <s v="Perth Metro"/>
    <s v="Building Design"/>
    <x v="1"/>
    <n v="403.70000000000005"/>
    <m/>
  </r>
  <r>
    <x v="4"/>
    <s v="Perth Metro"/>
    <s v="Building Design"/>
    <x v="3"/>
    <n v="339.90000000000003"/>
    <m/>
  </r>
  <r>
    <x v="4"/>
    <s v="Perth Metro"/>
    <s v="Building Design"/>
    <x v="9"/>
    <n v="304.70000000000005"/>
    <m/>
  </r>
  <r>
    <x v="4"/>
    <s v="Perth Metro"/>
    <s v="Building Design"/>
    <x v="4"/>
    <n v="261.8"/>
    <m/>
  </r>
  <r>
    <x v="4"/>
    <s v="Perth Metro"/>
    <s v="Building Design"/>
    <x v="5"/>
    <n v="227.70000000000002"/>
    <m/>
  </r>
  <r>
    <x v="4"/>
    <s v="Perth Metro"/>
    <s v="Building Design"/>
    <x v="6"/>
    <n v="193.60000000000002"/>
    <m/>
  </r>
  <r>
    <x v="4"/>
    <s v="Perth Metro"/>
    <s v="Building Design"/>
    <x v="6"/>
    <n v="168.3"/>
    <m/>
  </r>
  <r>
    <x v="4"/>
    <s v="Perth Metro"/>
    <s v="Building Design"/>
    <x v="1"/>
    <n v="343.20000000000005"/>
    <m/>
  </r>
  <r>
    <x v="4"/>
    <s v="Manila, Philippines "/>
    <s v="Building Design"/>
    <x v="10"/>
    <n v="240.9"/>
    <m/>
  </r>
  <r>
    <x v="4"/>
    <s v="Manila, Philippines "/>
    <s v="Building Design"/>
    <x v="2"/>
    <n v="201.3"/>
    <m/>
  </r>
  <r>
    <x v="4"/>
    <s v="Manila, Philippines "/>
    <s v="Building Design"/>
    <x v="5"/>
    <n v="92.4"/>
    <m/>
  </r>
  <r>
    <x v="4"/>
    <s v="Manila, Philippines "/>
    <s v="Building Design"/>
    <x v="6"/>
    <n v="72.599999999999994"/>
    <m/>
  </r>
  <r>
    <x v="4"/>
    <s v="Manila, Philippines "/>
    <s v="Building Design"/>
    <x v="6"/>
    <n v="58.3"/>
    <m/>
  </r>
  <r>
    <x v="5"/>
    <s v="Perth (Metro)"/>
    <s v="Design and Drafting"/>
    <x v="1"/>
    <n v="220"/>
    <s v="Each director has 25+ years "/>
  </r>
  <r>
    <x v="5"/>
    <s v="Perth (Metro)"/>
    <s v="Design and Drafting"/>
    <x v="4"/>
    <n v="192.5"/>
    <s v="Staff with 15+ years experience"/>
  </r>
  <r>
    <x v="5"/>
    <s v="Perth (Metro)"/>
    <s v="Design and Drafting"/>
    <x v="8"/>
    <n v="165"/>
    <m/>
  </r>
  <r>
    <x v="6"/>
    <s v="Perth, WA"/>
    <s v="Building Design services"/>
    <x v="4"/>
    <n v="120.3125"/>
    <s v="Emma Price - Junior Structural Drafter"/>
  </r>
  <r>
    <x v="6"/>
    <s v="Perth, WA"/>
    <s v="Building Design services"/>
    <x v="5"/>
    <n v="202.125"/>
    <s v="Krystal McKenzie - Structural Designer"/>
  </r>
  <r>
    <x v="6"/>
    <s v="Perth, WA"/>
    <s v="Building Design services"/>
    <x v="3"/>
    <n v="235.8125"/>
    <s v="Stuart Carey - Principal Structural Designer"/>
  </r>
  <r>
    <x v="6"/>
    <s v="Perth, WA"/>
    <s v="Building Design services"/>
    <x v="3"/>
    <n v="235.8125"/>
    <s v="Linden Versluis - Principal Structural Designer"/>
  </r>
  <r>
    <x v="6"/>
    <s v="Perth, WA"/>
    <s v="Building Design services"/>
    <x v="3"/>
    <n v="235.8125"/>
    <s v="Richard Phillipsz - Principal Structural Designer"/>
  </r>
  <r>
    <x v="6"/>
    <s v="Perth, WA"/>
    <s v="Building Design services"/>
    <x v="3"/>
    <n v="235.8125"/>
    <s v="Damien Catherine - Principal Structural Designer"/>
  </r>
  <r>
    <x v="6"/>
    <s v="Perth, WA"/>
    <s v="Building Design services"/>
    <x v="4"/>
    <n v="303.1875"/>
    <s v="Matthew Wilton - Principal Project Manager"/>
  </r>
  <r>
    <x v="7"/>
    <s v="Perth "/>
    <s v="Architecture"/>
    <x v="3"/>
    <n v="297"/>
    <m/>
  </r>
  <r>
    <x v="7"/>
    <s v="Bath"/>
    <s v="Architecture"/>
    <x v="9"/>
    <n v="270"/>
    <m/>
  </r>
  <r>
    <x v="7"/>
    <s v="Perth "/>
    <s v="Architecture"/>
    <x v="4"/>
    <n v="247.5"/>
    <m/>
  </r>
  <r>
    <x v="7"/>
    <s v="Perth "/>
    <s v="Drafting"/>
    <x v="7"/>
    <n v="225"/>
    <m/>
  </r>
  <r>
    <x v="7"/>
    <s v="Perth "/>
    <s v="Drafting"/>
    <x v="8"/>
    <n v="202.5"/>
    <m/>
  </r>
  <r>
    <x v="7"/>
    <s v="Perth "/>
    <s v="Architecture"/>
    <x v="6"/>
    <n v="180"/>
    <m/>
  </r>
  <r>
    <x v="8"/>
    <s v="Perth Metro WA"/>
    <s v="Senior Architect (Architectural Design)"/>
    <x v="4"/>
    <n v="330"/>
    <s v="Patrick Giles - Senior Architect | Education Lead"/>
  </r>
  <r>
    <x v="8"/>
    <s v="Melbourne VIC / Brisbane QLD"/>
    <s v="Practice Director (Architectural Design)"/>
    <x v="1"/>
    <n v="495"/>
    <s v="Kavan Applegate (Melbourne)_x000a_Phil Jackson (Brisbane)"/>
  </r>
  <r>
    <x v="8"/>
    <s v="Melbourne VIC"/>
    <s v="Principal of Design (Architectural Design)"/>
    <x v="3"/>
    <n v="385"/>
    <s v="Mel Malik"/>
  </r>
  <r>
    <x v="8"/>
    <s v="Brisbane QLD"/>
    <s v="Associate Director (Architectural Design)"/>
    <x v="2"/>
    <n v="440"/>
    <s v="Craig Blewitt"/>
  </r>
  <r>
    <x v="8"/>
    <s v="Melbourne VIC / Brisbane QLD"/>
    <s v="Senior Associate (Architectural Design)"/>
    <x v="9"/>
    <n v="363"/>
    <s v="David Ash (Melbourne)_x000a_Robert Wallis (Melbourne)_x000a_Dania Mira (Brisbane)_x000a_Paul Hayes (Malebourne)_x000a_Scott Schindel (Brisbane)"/>
  </r>
  <r>
    <x v="8"/>
    <s v="Brisbane QLD"/>
    <s v="Studio Manager (Architectural Design)"/>
    <x v="9"/>
    <n v="363"/>
    <s v="Carlie Rice"/>
  </r>
  <r>
    <x v="8"/>
    <s v="Melbourne VIC / Brisbane QLD"/>
    <s v="Associate (Architectural Design)"/>
    <x v="9"/>
    <n v="341"/>
    <s v="Alexandra Kennedy (Melbourne)_x000a_Joel Lee (Melbourne)_x000a_Patrick Smardon (Melbourne)_x000a_Emma Serraglio (Melbourne)_x000a_Daniel Russell (Brisbane)_x000a_Mike Carter (Associate)"/>
  </r>
  <r>
    <x v="8"/>
    <s v="Brisbane QLD"/>
    <s v="Practice Marketing Lead (Architectural Design/Architectural Interiors/Landscape Design)"/>
    <x v="5"/>
    <n v="330"/>
    <s v="Amanda Jesnoewski "/>
  </r>
  <r>
    <x v="8"/>
    <s v="Brisbane QLD"/>
    <s v="Practice Graphics Lead (Architectural Design/Architectural Interiors/Landscape Design)"/>
    <x v="5"/>
    <n v="330"/>
    <s v="Scott Philips"/>
  </r>
  <r>
    <x v="8"/>
    <s v="Melbourne VIC"/>
    <s v="Sutdio Bid Coordinator (Architectural Design/Architectural Interiors)"/>
    <x v="5"/>
    <n v="176"/>
    <s v="Kelly Franks"/>
  </r>
  <r>
    <x v="8"/>
    <s v="Brisbane QLD"/>
    <s v="Financial Accountant"/>
    <x v="5"/>
    <n v="176"/>
    <s v="Graham Davidson"/>
  </r>
  <r>
    <x v="8"/>
    <s v="Melbourne VIC / Brisbane QLD"/>
    <s v="BIM Manager (Architectural Design/Architectural Interiors)"/>
    <x v="7"/>
    <n v="341"/>
    <s v="Wayne Clarkson (Melbourne)_x000a_Ingy Gamal (Brisbane)"/>
  </r>
  <r>
    <x v="8"/>
    <s v="Melbourne VIC"/>
    <s v="Administration Assistant"/>
    <x v="5"/>
    <n v="154"/>
    <s v="Holly Viola_x000a_Naomi Douglas"/>
  </r>
  <r>
    <x v="8"/>
    <s v="Melbourne VIC / Brisbane QLD"/>
    <s v="Senior Interior Designer"/>
    <x v="4"/>
    <n v="330"/>
    <s v="Yoshino Seki (Brisbane)_x000a_Melissa Petkovski (Melbourne)_x000a_Severina Galvin (Brisbane)_x000a_Sweta Solanki (Brisbane)"/>
  </r>
  <r>
    <x v="8"/>
    <s v="Melbourne VIC / Brisbane QLD"/>
    <s v="Senior Architect (Architectural Design)"/>
    <x v="4"/>
    <n v="330"/>
    <s v="Charmaine 'Ilaiu Talei (Brisbane)_x000a_Kuan Ong (Brisbane)_x000a_Severina Galvin (Brisbane)_x000a_Vaughan Keyburn (Melbourne)"/>
  </r>
  <r>
    <x v="8"/>
    <s v="Melbourne VIC / Brisbane QLD"/>
    <s v="Senior Architectural Technician (Architectural Design/Architectural Interiors Documentation)"/>
    <x v="7"/>
    <n v="330"/>
    <s v="John Coster (Melbourne)_x000a_David Reasbeck (Brisbane)_x000a_Ben Walton (Melbourne)"/>
  </r>
  <r>
    <x v="8"/>
    <s v="Melbourne VIC / Brisbane QLD"/>
    <s v="Architectural Technician (Architectural Design/Architectural Interiors Documentation)"/>
    <x v="7"/>
    <n v="275"/>
    <s v="Gregory Watt (Melbourne)_x000a_Chris McCabe (Brisbane)_x000a_David Carlile (Melbourne)_x000a_Diana Varon (Brisbane)"/>
  </r>
  <r>
    <x v="8"/>
    <s v="Brisbane QLD"/>
    <s v="Administration Support"/>
    <x v="11"/>
    <n v="154"/>
    <s v="Jo Swift"/>
  </r>
  <r>
    <x v="8"/>
    <s v="Melbourne VIC"/>
    <s v="Financial Chartered Accountant"/>
    <x v="9"/>
    <n v="341"/>
    <s v="Keran Swaminathan"/>
  </r>
  <r>
    <x v="8"/>
    <s v="Melbourne VIC"/>
    <s v="Interior Designer"/>
    <x v="5"/>
    <n v="275"/>
    <s v="Stacey Rich_x000a_Colie Leung"/>
  </r>
  <r>
    <x v="8"/>
    <s v="Melbourne VIC / Brisbane QLD"/>
    <s v="Graduate of Architecture (Architectural Design)"/>
    <x v="6"/>
    <n v="198"/>
    <s v="Alicia Todd (Brisbane)_x000a_Gabriel Quezada (Brisbane)_x000a_Shiva Kumar (Brisbane)_x000a_Karl Ho (Brisbane)_x000a_Landy Chua (Melbourne)_x000a_Mark McKinlay (Melbourne)_x000a_Niki Bahrman French (Melbourne)_x000a_Joelle Samaan (Melbourne)"/>
  </r>
  <r>
    <x v="8"/>
    <s v="Melbourne VIC / Brisbane QLD"/>
    <s v="Registered Architect (Architectural Design)"/>
    <x v="5"/>
    <n v="275"/>
    <s v="Carl Chan (Melbourne)_x000a_Jonathon Charan (Melbourne)_x000a_Naomi Denes (Brisbane)"/>
  </r>
  <r>
    <x v="9"/>
    <s v="Esperance "/>
    <s v="Building Design"/>
    <x v="1"/>
    <n v="220"/>
    <s v="Our business model is based on a single hourly rate, where all services are provided at a single averaged hourly rate."/>
  </r>
  <r>
    <x v="9"/>
    <s v="Esperance "/>
    <s v="Drafting / Revit Modelling "/>
    <x v="8"/>
    <n v="220"/>
    <s v="Our business model is based on a single hourly rate, where all services are provided at a single averaged hourly rate."/>
  </r>
  <r>
    <x v="10"/>
    <s v="Perth Metro"/>
    <s v="Structural Engineering"/>
    <x v="1"/>
    <n v="459.79999999999995"/>
    <s v="Brian Loughlin"/>
  </r>
  <r>
    <x v="10"/>
    <s v="Perth Metro"/>
    <s v="Structural Engineering"/>
    <x v="7"/>
    <n v="303.05"/>
    <s v="Corry Bennett"/>
  </r>
  <r>
    <x v="10"/>
    <s v="Perth Metro"/>
    <s v="Structural Engineering"/>
    <x v="5"/>
    <n v="240.35"/>
    <s v="Ray Sisson"/>
  </r>
  <r>
    <x v="10"/>
    <s v="Perth Metro"/>
    <s v="Structural Engineering"/>
    <x v="4"/>
    <n v="282.14999999999998"/>
    <s v="Eleanor Robson"/>
  </r>
  <r>
    <x v="10"/>
    <s v="Perth Metro"/>
    <s v="Structural Drafting"/>
    <x v="7"/>
    <n v="250.79999999999998"/>
    <s v="Paudie O'Sullivan"/>
  </r>
  <r>
    <x v="10"/>
    <s v="Brisbane QLD"/>
    <s v="Structural Engineering"/>
    <x v="10"/>
    <n v="376.2"/>
    <s v="Damon Kambouris"/>
  </r>
  <r>
    <x v="10"/>
    <s v="Brisbane QLD"/>
    <s v="Structural Engineering"/>
    <x v="3"/>
    <n v="376.2"/>
    <s v="Darryl Feodoroff"/>
  </r>
  <r>
    <x v="10"/>
    <s v="Darwin"/>
    <s v="Structural Engineering"/>
    <x v="2"/>
    <n v="323.95"/>
    <s v="Elliott Avishai"/>
  </r>
  <r>
    <x v="10"/>
    <s v="Perth Metro"/>
    <s v="Structural Drafting"/>
    <x v="8"/>
    <n v="182.875"/>
    <s v="Sabrina Kikuchi"/>
  </r>
  <r>
    <x v="10"/>
    <s v="Perth Metro"/>
    <s v="Structural Engineering"/>
    <x v="6"/>
    <n v="167.2"/>
    <s v="Wikum Gunawardana"/>
  </r>
  <r>
    <x v="11"/>
    <s v="Perth, Albany, Interstate"/>
    <s v="Building Designer"/>
    <x v="3"/>
    <n v="374"/>
    <m/>
  </r>
  <r>
    <x v="11"/>
    <s v="Perth, Albany, Interstate"/>
    <s v="Building Designer"/>
    <x v="1"/>
    <n v="347"/>
    <m/>
  </r>
  <r>
    <x v="11"/>
    <s v="Perth, Albany, Interstate"/>
    <s v="Building Designer"/>
    <x v="9"/>
    <n v="330"/>
    <m/>
  </r>
  <r>
    <x v="11"/>
    <s v="Perth, Albany, Interstate"/>
    <s v="Building Designer"/>
    <x v="10"/>
    <n v="275"/>
    <m/>
  </r>
  <r>
    <x v="11"/>
    <s v="Perth, Albany, Interstate"/>
    <s v="Building Designer"/>
    <x v="4"/>
    <n v="242"/>
    <m/>
  </r>
  <r>
    <x v="11"/>
    <s v="Perth, Albany, Interstate"/>
    <s v="Building Designer"/>
    <x v="5"/>
    <n v="198"/>
    <m/>
  </r>
  <r>
    <x v="11"/>
    <s v="Perth, Albany, Interstate"/>
    <s v="Building Modelling"/>
    <x v="4"/>
    <n v="220"/>
    <m/>
  </r>
  <r>
    <x v="11"/>
    <s v="Perth, Albany, Interstate"/>
    <s v="Building Drafter"/>
    <x v="8"/>
    <n v="198"/>
    <m/>
  </r>
  <r>
    <x v="11"/>
    <s v="Perth, Albany, Interstate"/>
    <s v="Structural site supervisor"/>
    <x v="5"/>
    <n v="209"/>
    <m/>
  </r>
  <r>
    <x v="12"/>
    <s v="Brisbane"/>
    <s v="Building Design / Project Director"/>
    <x v="1"/>
    <n v="363.00000000000006"/>
    <m/>
  </r>
  <r>
    <x v="12"/>
    <s v="Brisbane"/>
    <s v="Building Design / Project Director"/>
    <x v="0"/>
    <n v="330"/>
    <m/>
  </r>
  <r>
    <x v="12"/>
    <s v="Brisbane"/>
    <s v="Building Design / Project Leader"/>
    <x v="10"/>
    <n v="280.5"/>
    <m/>
  </r>
  <r>
    <x v="12"/>
    <s v="Brisbane"/>
    <s v="Building Design / Project Architect"/>
    <x v="4"/>
    <n v="258.5"/>
    <m/>
  </r>
  <r>
    <x v="12"/>
    <s v="Brisbane"/>
    <s v="Building Design / Project Architect"/>
    <x v="9"/>
    <n v="225.50000000000003"/>
    <m/>
  </r>
  <r>
    <x v="12"/>
    <s v="Brisbane"/>
    <s v="Architect / BIM / CAD drafting"/>
    <x v="7"/>
    <n v="203.50000000000003"/>
    <m/>
  </r>
  <r>
    <x v="12"/>
    <s v="Brisbane"/>
    <s v="Architect / BIM / CAD drafting"/>
    <x v="6"/>
    <n v="181.50000000000003"/>
    <m/>
  </r>
  <r>
    <x v="13"/>
    <s v="Australia"/>
    <s v="Building Design"/>
    <x v="0"/>
    <n v="462.00000000000006"/>
    <m/>
  </r>
  <r>
    <x v="13"/>
    <s v="Australia"/>
    <s v="Building Design"/>
    <x v="1"/>
    <n v="396.00000000000006"/>
    <m/>
  </r>
  <r>
    <x v="13"/>
    <s v="Australia"/>
    <s v="Building Design"/>
    <x v="10"/>
    <n v="352"/>
    <m/>
  </r>
  <r>
    <x v="13"/>
    <s v="Australia"/>
    <s v="Building Design"/>
    <x v="2"/>
    <n v="308"/>
    <m/>
  </r>
  <r>
    <x v="13"/>
    <s v="Australia"/>
    <s v="Building Design"/>
    <x v="3"/>
    <n v="275"/>
    <m/>
  </r>
  <r>
    <x v="13"/>
    <s v="Australia"/>
    <s v="Building Design"/>
    <x v="9"/>
    <n v="258.5"/>
    <m/>
  </r>
  <r>
    <x v="13"/>
    <s v="Australia"/>
    <s v="Building Design"/>
    <x v="4"/>
    <n v="236.50000000000003"/>
    <m/>
  </r>
  <r>
    <x v="13"/>
    <s v="Australia"/>
    <s v="Building Design"/>
    <x v="12"/>
    <n v="236.50000000000003"/>
    <m/>
  </r>
  <r>
    <x v="13"/>
    <s v="Australia"/>
    <s v="Building Design"/>
    <x v="5"/>
    <n v="275"/>
    <m/>
  </r>
  <r>
    <x v="13"/>
    <s v="Australia"/>
    <s v="Building Design"/>
    <x v="7"/>
    <n v="253.00000000000003"/>
    <m/>
  </r>
  <r>
    <x v="13"/>
    <s v="Australia"/>
    <s v="Building Design"/>
    <x v="8"/>
    <n v="220.00000000000003"/>
    <m/>
  </r>
  <r>
    <x v="13"/>
    <s v="Australia"/>
    <s v="Building Design"/>
    <x v="6"/>
    <n v="187.00000000000003"/>
    <m/>
  </r>
  <r>
    <x v="14"/>
    <s v="Perth &amp; Regional WA"/>
    <s v="Business Case Development"/>
    <x v="1"/>
    <n v="210"/>
    <m/>
  </r>
  <r>
    <x v="14"/>
    <s v="Perth &amp; Regional WA"/>
    <s v="Feasibility Studies"/>
    <x v="1"/>
    <n v="210"/>
    <m/>
  </r>
  <r>
    <x v="14"/>
    <s v="Perth &amp; Regional WA"/>
    <s v="Project Definition Plans"/>
    <x v="1"/>
    <n v="210"/>
    <m/>
  </r>
  <r>
    <x v="14"/>
    <s v="Perth &amp; Regional WA"/>
    <s v="Brief Preparation"/>
    <x v="1"/>
    <n v="210"/>
    <m/>
  </r>
  <r>
    <x v="14"/>
    <s v="Perth &amp; Regional WA"/>
    <s v="Design Development"/>
    <x v="1"/>
    <n v="210"/>
    <m/>
  </r>
  <r>
    <x v="15"/>
    <s v="Pilbara/Kimberlies"/>
    <s v="Project Management"/>
    <x v="4"/>
    <n v="187"/>
    <m/>
  </r>
  <r>
    <x v="15"/>
    <s v="Pilbara/Kimberlies"/>
    <s v="Building Design"/>
    <x v="1"/>
    <n v="187"/>
    <m/>
  </r>
  <r>
    <x v="15"/>
    <s v="Pilbara/Kimberlies"/>
    <s v="Building Design"/>
    <x v="4"/>
    <n v="176"/>
    <m/>
  </r>
  <r>
    <x v="15"/>
    <s v="Pilbara/Kimberlies"/>
    <s v="Drafting"/>
    <x v="4"/>
    <n v="176"/>
    <m/>
  </r>
  <r>
    <x v="15"/>
    <s v="Pilbara/Kimberlies"/>
    <s v="Drafting"/>
    <x v="8"/>
    <n v="165"/>
    <m/>
  </r>
  <r>
    <x v="16"/>
    <s v="Perth Metro"/>
    <s v="Architecture/Building Design"/>
    <x v="3"/>
    <n v="400"/>
    <m/>
  </r>
  <r>
    <x v="16"/>
    <s v="Perth Metro"/>
    <s v="Architecture/Building Design"/>
    <x v="9"/>
    <n v="275"/>
    <m/>
  </r>
  <r>
    <x v="16"/>
    <s v="Perth Metro"/>
    <s v="Architecture/Building Design"/>
    <x v="7"/>
    <n v="225"/>
    <m/>
  </r>
  <r>
    <x v="16"/>
    <s v="Perth Metro"/>
    <s v="Architecture/Building Design"/>
    <x v="6"/>
    <n v="190"/>
    <m/>
  </r>
  <r>
    <x v="16"/>
    <s v="Perth Metro"/>
    <s v="Architecture/Building Design"/>
    <x v="3"/>
    <n v="400"/>
    <s v="Architectus Project Role Type - Principal"/>
  </r>
  <r>
    <x v="16"/>
    <s v="Perth Metro"/>
    <s v="Architecture/Building Design"/>
    <x v="13"/>
    <n v="350"/>
    <s v="Architectus Project Role Type - Associate Principal"/>
  </r>
  <r>
    <x v="16"/>
    <s v="Perth Metro"/>
    <s v="Architecture/Building Design"/>
    <x v="13"/>
    <n v="325"/>
    <s v="Architectus Project Role Type - Senior Associate"/>
  </r>
  <r>
    <x v="16"/>
    <s v="Perth Metro"/>
    <s v="Architecture/Building Design"/>
    <x v="9"/>
    <n v="275"/>
    <s v="Architectus Project Role Type - Associate"/>
  </r>
  <r>
    <x v="16"/>
    <s v="Perth Metro"/>
    <s v="Architecture/Building Design"/>
    <x v="13"/>
    <n v="250"/>
    <s v="Architectus Project Role Type - Senior Designer / Architect"/>
  </r>
  <r>
    <x v="16"/>
    <s v="Perth Metro"/>
    <s v="Architecture/Building Design"/>
    <x v="13"/>
    <n v="225"/>
    <s v="DesignerArchitectus Project Role Type -  / Architect"/>
  </r>
  <r>
    <x v="16"/>
    <s v="Perth Metro"/>
    <s v="Architecture/Building Design"/>
    <x v="13"/>
    <n v="190"/>
    <s v="Architectus Project Role Type - Administration"/>
  </r>
  <r>
    <x v="16"/>
    <s v="Perth Metro"/>
    <s v="Architecture/Building Design"/>
    <x v="6"/>
    <n v="190"/>
    <s v="Architectus Project Role Type - Graduate"/>
  </r>
  <r>
    <x v="16"/>
    <s v="Perth Metro"/>
    <s v="Architecture/Building Design"/>
    <x v="13"/>
    <n v="150"/>
    <s v="Architectus Project Role Type - Student"/>
  </r>
  <r>
    <x v="17"/>
    <s v="Perth Metro"/>
    <s v="Building Design"/>
    <x v="1"/>
    <n v="231"/>
    <m/>
  </r>
  <r>
    <x v="17"/>
    <s v="Perth Metro"/>
    <s v="Building Design"/>
    <x v="4"/>
    <n v="198"/>
    <m/>
  </r>
  <r>
    <x v="17"/>
    <s v="Perth Metro"/>
    <s v="Building Design"/>
    <x v="9"/>
    <n v="198"/>
    <m/>
  </r>
  <r>
    <x v="17"/>
    <s v="Perth Metro"/>
    <s v="Building Design"/>
    <x v="7"/>
    <n v="165"/>
    <m/>
  </r>
  <r>
    <x v="17"/>
    <s v="Perth Metro"/>
    <s v="Building Design"/>
    <x v="6"/>
    <n v="137.5"/>
    <m/>
  </r>
  <r>
    <x v="18"/>
    <s v="Perth Metro"/>
    <s v="Pre-design, design and documentation, tendering, construction, development approvals"/>
    <x v="3"/>
    <n v="319"/>
    <s v="WA Registered Architect"/>
  </r>
  <r>
    <x v="18"/>
    <s v="Perth Metro"/>
    <s v="Pre-design, design and documentation, tendering, construction, development approvals"/>
    <x v="9"/>
    <n v="297"/>
    <s v="WA Registered Architect"/>
  </r>
  <r>
    <x v="18"/>
    <s v="Perth Metro"/>
    <s v="Pre-design, design and documentation, development approvals"/>
    <x v="4"/>
    <n v="264"/>
    <m/>
  </r>
  <r>
    <x v="18"/>
    <s v="Perth Metro"/>
    <s v="Pre-design, design and documentation, development approvals"/>
    <x v="6"/>
    <n v="198"/>
    <m/>
  </r>
  <r>
    <x v="19"/>
    <s v="Perth Metro"/>
    <s v="Structural Engineering"/>
    <x v="3"/>
    <n v="285"/>
    <s v="Director"/>
  </r>
  <r>
    <x v="19"/>
    <s v="Perth Metro"/>
    <s v="Structural Engineering"/>
    <x v="4"/>
    <n v="260"/>
    <m/>
  </r>
  <r>
    <x v="19"/>
    <s v="Perth Metro"/>
    <s v="Structural Engineering"/>
    <x v="7"/>
    <n v="165"/>
    <s v="Engineer"/>
  </r>
  <r>
    <x v="19"/>
    <s v="Perth Metro"/>
    <s v="Structural Engineering"/>
    <x v="8"/>
    <n v="165"/>
    <m/>
  </r>
  <r>
    <x v="19"/>
    <s v="Perth Metro"/>
    <s v="Structural Engineering"/>
    <x v="3"/>
    <n v="285"/>
    <m/>
  </r>
  <r>
    <x v="19"/>
    <s v="Bunbury"/>
    <s v="Structural Engineering"/>
    <x v="4"/>
    <n v="260"/>
    <m/>
  </r>
  <r>
    <x v="19"/>
    <s v="Bunbury"/>
    <s v="Structural Engineering"/>
    <x v="7"/>
    <n v="165"/>
    <s v="Lead Structural Designer"/>
  </r>
  <r>
    <x v="19"/>
    <s v="Bunbury"/>
    <s v="Structural Engineering"/>
    <x v="8"/>
    <n v="165"/>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B807AE0-ECBA-49D1-96ED-D42D7AC63D53}" name="PivotTable1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 colHeaderCaption="Level of Personnel">
  <location ref="A2:M18" firstHeaderRow="1" firstDataRow="2" firstDataCol="1"/>
  <pivotFields count="6">
    <pivotField axis="axisRow" showAll="0">
      <items count="16">
        <item x="9"/>
        <item x="10"/>
        <item x="4"/>
        <item x="6"/>
        <item x="11"/>
        <item x="12"/>
        <item x="7"/>
        <item x="2"/>
        <item x="3"/>
        <item x="13"/>
        <item x="0"/>
        <item x="14"/>
        <item x="5"/>
        <item x="8"/>
        <item x="1"/>
        <item t="default"/>
      </items>
    </pivotField>
    <pivotField showAll="0"/>
    <pivotField showAll="0"/>
    <pivotField axis="axisCol" showAll="0">
      <items count="13">
        <item x="1"/>
        <item x="6"/>
        <item x="5"/>
        <item x="11"/>
        <item x="3"/>
        <item x="9"/>
        <item x="10"/>
        <item x="7"/>
        <item x="2"/>
        <item x="0"/>
        <item x="8"/>
        <item x="4"/>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2">
    <format dxfId="226">
      <pivotArea outline="0" collapsedLevelsAreSubtotals="1" fieldPosition="0"/>
    </format>
    <format dxfId="225">
      <pivotArea dataOnly="0" labelOnly="1" fieldPosition="0">
        <references count="1">
          <reference field="0" count="0"/>
        </references>
      </pivotArea>
    </format>
    <format dxfId="224">
      <pivotArea field="0" type="button" dataOnly="0" labelOnly="1" outline="0" axis="axisRow" fieldPosition="0"/>
    </format>
    <format dxfId="223">
      <pivotArea dataOnly="0" labelOnly="1" fieldPosition="0">
        <references count="1">
          <reference field="3" count="0"/>
        </references>
      </pivotArea>
    </format>
    <format dxfId="222">
      <pivotArea type="origin" dataOnly="0" labelOnly="1" outline="0" fieldPosition="0"/>
    </format>
    <format dxfId="221">
      <pivotArea field="3" type="button" dataOnly="0" labelOnly="1" outline="0" axis="axisCol" fieldPosition="0"/>
    </format>
    <format dxfId="220">
      <pivotArea type="topRight" dataOnly="0" labelOnly="1" outline="0" fieldPosition="0"/>
    </format>
    <format dxfId="219">
      <pivotArea dataOnly="0" labelOnly="1" fieldPosition="0">
        <references count="1">
          <reference field="3" count="0"/>
        </references>
      </pivotArea>
    </format>
    <format dxfId="218">
      <pivotArea field="0" type="button" dataOnly="0" labelOnly="1" outline="0" axis="axisRow" fieldPosition="0"/>
    </format>
    <format dxfId="217">
      <pivotArea type="origin" dataOnly="0" labelOnly="1" outline="0" fieldPosition="0"/>
    </format>
    <format dxfId="216">
      <pivotArea field="3" type="button" dataOnly="0" labelOnly="1" outline="0" axis="axisCol" fieldPosition="0"/>
    </format>
    <format dxfId="215">
      <pivotArea type="topRight" dataOnly="0" labelOnly="1" outline="0" fieldPosition="0"/>
    </format>
    <format dxfId="214">
      <pivotArea type="origin" dataOnly="0" labelOnly="1" outline="0" fieldPosition="0"/>
    </format>
    <format dxfId="213">
      <pivotArea field="3" type="button" dataOnly="0" labelOnly="1" outline="0" axis="axisCol" fieldPosition="0"/>
    </format>
    <format dxfId="212">
      <pivotArea type="topRight" dataOnly="0" labelOnly="1" outline="0" fieldPosition="0"/>
    </format>
    <format dxfId="211">
      <pivotArea field="0" type="button" dataOnly="0" labelOnly="1" outline="0" axis="axisRow" fieldPosition="0"/>
    </format>
    <format dxfId="210">
      <pivotArea dataOnly="0" labelOnly="1" fieldPosition="0">
        <references count="1">
          <reference field="3" count="0"/>
        </references>
      </pivotArea>
    </format>
    <format dxfId="209">
      <pivotArea field="0" type="button" dataOnly="0" labelOnly="1" outline="0" axis="axisRow" fieldPosition="0"/>
    </format>
    <format dxfId="208">
      <pivotArea dataOnly="0" labelOnly="1" fieldPosition="0">
        <references count="1">
          <reference field="3" count="0"/>
        </references>
      </pivotArea>
    </format>
    <format dxfId="207">
      <pivotArea field="0" type="button" dataOnly="0" labelOnly="1" outline="0" axis="axisRow" fieldPosition="0"/>
    </format>
    <format dxfId="206">
      <pivotArea dataOnly="0" labelOnly="1" fieldPosition="0">
        <references count="1">
          <reference field="3" count="0"/>
        </references>
      </pivotArea>
    </format>
    <format dxfId="205">
      <pivotArea field="0" type="button" dataOnly="0" labelOnly="1" outline="0" axis="axisRow" fieldPosition="0"/>
    </format>
    <format dxfId="204">
      <pivotArea dataOnly="0" labelOnly="1" fieldPosition="0">
        <references count="1">
          <reference field="3" count="0"/>
        </references>
      </pivotArea>
    </format>
    <format dxfId="203">
      <pivotArea field="0" type="button" dataOnly="0" labelOnly="1" outline="0" axis="axisRow" fieldPosition="0"/>
    </format>
    <format dxfId="202">
      <pivotArea dataOnly="0" labelOnly="1" fieldPosition="0">
        <references count="1">
          <reference field="3" count="0"/>
        </references>
      </pivotArea>
    </format>
    <format dxfId="201">
      <pivotArea field="0" type="button" dataOnly="0" labelOnly="1" outline="0" axis="axisRow" fieldPosition="0"/>
    </format>
    <format dxfId="200">
      <pivotArea dataOnly="0" labelOnly="1" fieldPosition="0">
        <references count="1">
          <reference field="3" count="0"/>
        </references>
      </pivotArea>
    </format>
    <format dxfId="199">
      <pivotArea field="0" type="button" dataOnly="0" labelOnly="1" outline="0" axis="axisRow" fieldPosition="0"/>
    </format>
    <format dxfId="198">
      <pivotArea dataOnly="0" labelOnly="1" fieldPosition="0">
        <references count="1">
          <reference field="3" count="0"/>
        </references>
      </pivotArea>
    </format>
    <format dxfId="197">
      <pivotArea field="0" type="button" dataOnly="0" labelOnly="1" outline="0" axis="axisRow" fieldPosition="0"/>
    </format>
    <format dxfId="196">
      <pivotArea dataOnly="0" labelOnly="1" fieldPosition="0">
        <references count="1">
          <reference field="3" count="0"/>
        </references>
      </pivotArea>
    </format>
    <format dxfId="195">
      <pivotArea type="origin" dataOnly="0" labelOnly="1" outline="0" fieldPosition="0"/>
    </format>
    <format dxfId="194">
      <pivotArea field="3" type="button" dataOnly="0" labelOnly="1" outline="0" axis="axisCol" fieldPosition="0"/>
    </format>
    <format dxfId="193">
      <pivotArea type="topRight" dataOnly="0" labelOnly="1" outline="0" fieldPosition="0"/>
    </format>
    <format dxfId="192">
      <pivotArea type="all" dataOnly="0" outline="0" fieldPosition="0"/>
    </format>
    <format dxfId="191">
      <pivotArea outline="0" collapsedLevelsAreSubtotals="1" fieldPosition="0"/>
    </format>
    <format dxfId="190">
      <pivotArea type="origin" dataOnly="0" labelOnly="1" outline="0" fieldPosition="0"/>
    </format>
    <format dxfId="189">
      <pivotArea field="3" type="button" dataOnly="0" labelOnly="1" outline="0" axis="axisCol" fieldPosition="0"/>
    </format>
    <format dxfId="188">
      <pivotArea type="topRight" dataOnly="0" labelOnly="1" outline="0" fieldPosition="0"/>
    </format>
    <format dxfId="187">
      <pivotArea field="0" type="button" dataOnly="0" labelOnly="1" outline="0" axis="axisRow" fieldPosition="0"/>
    </format>
    <format dxfId="186">
      <pivotArea dataOnly="0" labelOnly="1" fieldPosition="0">
        <references count="1">
          <reference field="0" count="0"/>
        </references>
      </pivotArea>
    </format>
    <format dxfId="185">
      <pivotArea dataOnly="0" labelOnly="1" fieldPosition="0">
        <references count="1">
          <reference field="3" count="0"/>
        </references>
      </pivotArea>
    </format>
  </formats>
  <conditionalFormats count="3">
    <conditionalFormat priority="9">
      <pivotAreas count="1">
        <pivotArea type="data" outline="0" collapsedLevelsAreSubtotals="1" fieldPosition="0">
          <references count="1">
            <reference field="4294967294" count="1" selected="0">
              <x v="0"/>
            </reference>
          </references>
        </pivotArea>
      </pivotAreas>
    </conditionalFormat>
    <conditionalFormat priority="8">
      <pivotAreas count="1">
        <pivotArea type="data" outline="0" collapsedLevelsAreSubtotals="1" fieldPosition="0">
          <references count="1">
            <reference field="4294967294" count="1" selected="0">
              <x v="0"/>
            </reference>
          </references>
        </pivotArea>
      </pivotAreas>
    </conditionalFormat>
    <conditionalFormat priority="7">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23AA7B6-4A76-4D57-917C-650AF17F1747}" name="PivotTable3" cacheId="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4" firstHeaderRow="1" firstDataRow="2" firstDataCol="1"/>
  <pivotFields count="6">
    <pivotField axis="axisRow" showAll="0">
      <items count="12">
        <item x="9"/>
        <item x="0"/>
        <item x="1"/>
        <item x="4"/>
        <item x="5"/>
        <item x="2"/>
        <item x="10"/>
        <item x="8"/>
        <item x="6"/>
        <item x="3"/>
        <item x="7"/>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1">
    <i>
      <x/>
    </i>
    <i>
      <x v="1"/>
    </i>
    <i>
      <x v="2"/>
    </i>
    <i>
      <x v="3"/>
    </i>
    <i>
      <x v="4"/>
    </i>
    <i>
      <x v="5"/>
    </i>
    <i>
      <x v="6"/>
    </i>
    <i>
      <x v="7"/>
    </i>
    <i>
      <x v="8"/>
    </i>
    <i>
      <x v="9"/>
    </i>
    <i>
      <x v="10"/>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25">
      <pivotArea collapsedLevelsAreSubtotals="1" fieldPosition="0">
        <references count="1">
          <reference field="0" count="2">
            <x v="9"/>
            <x v="10"/>
          </reference>
        </references>
      </pivotArea>
    </format>
    <format dxfId="124">
      <pivotArea dataOnly="0" labelOnly="1" fieldPosition="0">
        <references count="1">
          <reference field="0" count="2">
            <x v="9"/>
            <x v="10"/>
          </reference>
        </references>
      </pivotArea>
    </format>
    <format dxfId="123">
      <pivotArea dataOnly="0" labelOnly="1" fieldPosition="0">
        <references count="1">
          <reference field="0" count="1">
            <x v="9"/>
          </reference>
        </references>
      </pivotArea>
    </format>
    <format dxfId="122">
      <pivotArea outline="0" collapsedLevelsAreSubtotals="1" fieldPosition="0"/>
    </format>
    <format dxfId="121">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9B68BD65-745D-4755-9244-75BF20F8718C}" name="PivotTable4" cacheId="1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K12" firstHeaderRow="1" firstDataRow="2" firstDataCol="1"/>
  <pivotFields count="6">
    <pivotField axis="axisRow" showAll="0">
      <items count="10">
        <item x="7"/>
        <item x="0"/>
        <item x="6"/>
        <item x="5"/>
        <item x="4"/>
        <item x="2"/>
        <item x="1"/>
        <item x="3"/>
        <item x="8"/>
        <item t="default"/>
      </items>
    </pivotField>
    <pivotField showAll="0"/>
    <pivotField showAll="0"/>
    <pivotField axis="axisCol" showAll="0">
      <items count="12">
        <item x="7"/>
        <item x="8"/>
        <item x="4"/>
        <item x="3"/>
        <item x="9"/>
        <item x="10"/>
        <item x="0"/>
        <item x="5"/>
        <item x="2"/>
        <item x="1"/>
        <item h="1" x="6"/>
        <item t="default"/>
      </items>
    </pivotField>
    <pivotField dataField="1" showAll="0"/>
    <pivotField showAll="0"/>
  </pivotFields>
  <rowFields count="1">
    <field x="0"/>
  </rowFields>
  <rowItems count="9">
    <i>
      <x/>
    </i>
    <i>
      <x v="1"/>
    </i>
    <i>
      <x v="2"/>
    </i>
    <i>
      <x v="3"/>
    </i>
    <i>
      <x v="4"/>
    </i>
    <i>
      <x v="5"/>
    </i>
    <i>
      <x v="6"/>
    </i>
    <i>
      <x v="7"/>
    </i>
    <i>
      <x v="8"/>
    </i>
  </rowItems>
  <colFields count="1">
    <field x="3"/>
  </colFields>
  <colItems count="10">
    <i>
      <x/>
    </i>
    <i>
      <x v="1"/>
    </i>
    <i>
      <x v="2"/>
    </i>
    <i>
      <x v="3"/>
    </i>
    <i>
      <x v="4"/>
    </i>
    <i>
      <x v="5"/>
    </i>
    <i>
      <x v="6"/>
    </i>
    <i>
      <x v="7"/>
    </i>
    <i>
      <x v="8"/>
    </i>
    <i>
      <x v="9"/>
    </i>
  </colItems>
  <dataFields count="1">
    <dataField name="Max of Prices (A$ incl. GST) - " fld="4" subtotal="max" baseField="0" baseItem="0" numFmtId="44"/>
  </dataFields>
  <formats count="5">
    <format dxfId="120">
      <pivotArea outline="0" collapsedLevelsAreSubtotals="1" fieldPosition="0"/>
    </format>
    <format dxfId="119">
      <pivotArea outline="0" collapsedLevelsAreSubtotals="1" fieldPosition="0"/>
    </format>
    <format dxfId="118">
      <pivotArea collapsedLevelsAreSubtotals="1" fieldPosition="0">
        <references count="1">
          <reference field="0" count="1">
            <x v="8"/>
          </reference>
        </references>
      </pivotArea>
    </format>
    <format dxfId="117">
      <pivotArea dataOnly="0" labelOnly="1" fieldPosition="0">
        <references count="1">
          <reference field="0" count="1">
            <x v="8"/>
          </reference>
        </references>
      </pivotArea>
    </format>
    <format dxfId="116">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6E14244C-F43C-4448-B4C6-A785C49E3531}" name="PivotTable5" cacheId="1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9" firstHeaderRow="1" firstDataRow="2" firstDataCol="1"/>
  <pivotFields count="6">
    <pivotField axis="axisRow" showAll="0">
      <items count="17">
        <item x="5"/>
        <item x="12"/>
        <item x="9"/>
        <item x="3"/>
        <item x="1"/>
        <item x="4"/>
        <item x="8"/>
        <item x="13"/>
        <item x="10"/>
        <item x="11"/>
        <item x="14"/>
        <item x="2"/>
        <item x="15"/>
        <item x="0"/>
        <item x="6"/>
        <item x="7"/>
        <item t="default"/>
      </items>
    </pivotField>
    <pivotField showAll="0"/>
    <pivotField showAll="0"/>
    <pivotField axis="axisCol" showAll="0">
      <items count="13">
        <item x="2"/>
        <item x="11"/>
        <item x="8"/>
        <item x="7"/>
        <item x="9"/>
        <item x="10"/>
        <item x="1"/>
        <item x="4"/>
        <item x="3"/>
        <item x="0"/>
        <item x="5"/>
        <item x="6"/>
        <item t="default"/>
      </items>
    </pivotField>
    <pivotField dataField="1" numFmtId="44" showAll="0"/>
    <pivotField showAll="0"/>
  </pivotFields>
  <rowFields count="1">
    <field x="0"/>
  </rowFields>
  <rowItems count="16">
    <i>
      <x/>
    </i>
    <i>
      <x v="1"/>
    </i>
    <i>
      <x v="2"/>
    </i>
    <i>
      <x v="3"/>
    </i>
    <i>
      <x v="4"/>
    </i>
    <i>
      <x v="5"/>
    </i>
    <i>
      <x v="6"/>
    </i>
    <i>
      <x v="7"/>
    </i>
    <i>
      <x v="8"/>
    </i>
    <i>
      <x v="9"/>
    </i>
    <i>
      <x v="10"/>
    </i>
    <i>
      <x v="11"/>
    </i>
    <i>
      <x v="12"/>
    </i>
    <i>
      <x v="13"/>
    </i>
    <i>
      <x v="14"/>
    </i>
    <i>
      <x v="15"/>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15">
      <pivotArea collapsedLevelsAreSubtotals="1" fieldPosition="0">
        <references count="1">
          <reference field="0" count="1">
            <x v="15"/>
          </reference>
        </references>
      </pivotArea>
    </format>
    <format dxfId="114">
      <pivotArea dataOnly="0" labelOnly="1" fieldPosition="0">
        <references count="1">
          <reference field="0" count="1">
            <x v="15"/>
          </reference>
        </references>
      </pivotArea>
    </format>
    <format dxfId="113">
      <pivotArea outline="0" collapsedLevelsAreSubtotals="1" fieldPosition="0"/>
    </format>
    <format dxfId="112">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3375610-4D41-42F5-97AD-14FE2130B617}" name="PivotTable6" cacheId="1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2" firstHeaderRow="1" firstDataRow="2" firstDataCol="1"/>
  <pivotFields count="6">
    <pivotField axis="axisRow" showAll="0">
      <items count="10">
        <item x="5"/>
        <item x="2"/>
        <item x="3"/>
        <item x="7"/>
        <item x="8"/>
        <item x="4"/>
        <item x="6"/>
        <item x="0"/>
        <item x="1"/>
        <item t="default"/>
      </items>
    </pivotField>
    <pivotField showAll="0"/>
    <pivotField showAll="0"/>
    <pivotField axis="axisCol" showAll="0">
      <items count="13">
        <item x="8"/>
        <item x="7"/>
        <item x="0"/>
        <item x="5"/>
        <item x="4"/>
        <item x="10"/>
        <item x="1"/>
        <item x="11"/>
        <item x="2"/>
        <item x="6"/>
        <item x="3"/>
        <item x="9"/>
        <item t="default"/>
      </items>
    </pivotField>
    <pivotField dataField="1" numFmtId="44" showAll="0"/>
    <pivotField showAll="0"/>
  </pivotFields>
  <rowFields count="1">
    <field x="0"/>
  </rowFields>
  <rowItems count="9">
    <i>
      <x/>
    </i>
    <i>
      <x v="1"/>
    </i>
    <i>
      <x v="2"/>
    </i>
    <i>
      <x v="3"/>
    </i>
    <i>
      <x v="4"/>
    </i>
    <i>
      <x v="5"/>
    </i>
    <i>
      <x v="6"/>
    </i>
    <i>
      <x v="7"/>
    </i>
    <i>
      <x v="8"/>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11">
      <pivotArea outline="0" collapsedLevelsAreSubtotals="1" fieldPosition="0"/>
    </format>
    <format dxfId="110">
      <pivotArea collapsedLevelsAreSubtotals="1" fieldPosition="0">
        <references count="1">
          <reference field="0" count="1">
            <x v="8"/>
          </reference>
        </references>
      </pivotArea>
    </format>
    <format dxfId="109">
      <pivotArea dataOnly="0" labelOnly="1" fieldPosition="0">
        <references count="1">
          <reference field="0" count="1">
            <x v="8"/>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B0B639F8-4356-48E5-A201-04ED605FB081}" name="PivotTable7" cacheId="1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3" firstHeaderRow="1" firstDataRow="2" firstDataCol="1"/>
  <pivotFields count="6">
    <pivotField axis="axisRow" showAll="0">
      <items count="11">
        <item x="0"/>
        <item x="5"/>
        <item x="6"/>
        <item x="7"/>
        <item x="3"/>
        <item x="8"/>
        <item x="1"/>
        <item x="2"/>
        <item x="4"/>
        <item x="9"/>
        <item t="default"/>
      </items>
    </pivotField>
    <pivotField showAll="0"/>
    <pivotField showAll="0"/>
    <pivotField axis="axisCol" showAll="0">
      <items count="13">
        <item x="7"/>
        <item x="1"/>
        <item x="0"/>
        <item x="10"/>
        <item x="11"/>
        <item x="4"/>
        <item x="2"/>
        <item x="8"/>
        <item x="3"/>
        <item x="5"/>
        <item x="6"/>
        <item x="9"/>
        <item t="default"/>
      </items>
    </pivotField>
    <pivotField dataField="1" numFmtId="44" showAll="0"/>
    <pivotField showAll="0"/>
  </pivotFields>
  <rowFields count="1">
    <field x="0"/>
  </rowFields>
  <rowItems count="10">
    <i>
      <x/>
    </i>
    <i>
      <x v="1"/>
    </i>
    <i>
      <x v="2"/>
    </i>
    <i>
      <x v="3"/>
    </i>
    <i>
      <x v="4"/>
    </i>
    <i>
      <x v="5"/>
    </i>
    <i>
      <x v="6"/>
    </i>
    <i>
      <x v="7"/>
    </i>
    <i>
      <x v="8"/>
    </i>
    <i>
      <x v="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8">
      <pivotArea outline="0" collapsedLevelsAreSubtotals="1" fieldPosition="0"/>
    </format>
    <format dxfId="107">
      <pivotArea collapsedLevelsAreSubtotals="1" fieldPosition="0">
        <references count="1">
          <reference field="0" count="1">
            <x v="9"/>
          </reference>
        </references>
      </pivotArea>
    </format>
    <format dxfId="106">
      <pivotArea dataOnly="0" labelOnly="1" fieldPosition="0">
        <references count="1">
          <reference field="0" count="1">
            <x v="9"/>
          </reference>
        </references>
      </pivotArea>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2FFA390-CDE3-4ABE-8C44-A6B6FB1DCD78}" name="PivotTable8" cacheId="1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4"/>
        <item x="12"/>
        <item x="5"/>
        <item x="0"/>
        <item x="6"/>
        <item x="9"/>
        <item x="7"/>
        <item x="15"/>
        <item x="8"/>
        <item x="10"/>
        <item x="11"/>
        <item x="13"/>
        <item x="2"/>
        <item x="17"/>
        <item x="16"/>
        <item x="3"/>
        <item x="14"/>
        <item x="1"/>
        <item t="default"/>
      </items>
    </pivotField>
    <pivotField showAll="0"/>
    <pivotField showAll="0"/>
    <pivotField axis="axisCol" showAll="0">
      <items count="13">
        <item x="2"/>
        <item x="8"/>
        <item x="0"/>
        <item x="10"/>
        <item x="6"/>
        <item x="11"/>
        <item x="1"/>
        <item x="9"/>
        <item x="4"/>
        <item x="7"/>
        <item x="3"/>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05">
      <pivotArea collapsedLevelsAreSubtotals="1" fieldPosition="0">
        <references count="1">
          <reference field="0" count="1">
            <x v="17"/>
          </reference>
        </references>
      </pivotArea>
    </format>
    <format dxfId="104">
      <pivotArea dataOnly="0" labelOnly="1" fieldPosition="0">
        <references count="1">
          <reference field="0" count="1">
            <x v="17"/>
          </reference>
        </references>
      </pivotArea>
    </format>
    <format dxfId="103">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438C892-2292-4D4C-8512-DB79E3CBC443}" name="PivotTable9" cacheId="1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5" firstHeaderRow="1" firstDataRow="2" firstDataCol="1"/>
  <pivotFields count="6">
    <pivotField axis="axisRow" showAll="0">
      <items count="23">
        <item x="0"/>
        <item x="1"/>
        <item x="2"/>
        <item x="3"/>
        <item x="4"/>
        <item x="5"/>
        <item x="6"/>
        <item x="7"/>
        <item x="8"/>
        <item x="9"/>
        <item x="10"/>
        <item x="11"/>
        <item x="12"/>
        <item x="13"/>
        <item x="14"/>
        <item x="15"/>
        <item x="16"/>
        <item x="17"/>
        <item x="18"/>
        <item x="19"/>
        <item x="20"/>
        <item x="21"/>
        <item t="default"/>
      </items>
    </pivotField>
    <pivotField showAll="0"/>
    <pivotField showAll="0"/>
    <pivotField axis="axisCol" showAll="0">
      <items count="13">
        <item x="5"/>
        <item x="4"/>
        <item x="0"/>
        <item x="11"/>
        <item x="7"/>
        <item x="10"/>
        <item x="1"/>
        <item x="8"/>
        <item x="3"/>
        <item x="2"/>
        <item x="6"/>
        <item x="9"/>
        <item t="default"/>
      </items>
    </pivotField>
    <pivotField dataField="1" numFmtId="44" showAll="0"/>
    <pivotField showAll="0"/>
  </pivotFields>
  <rowFields count="1">
    <field x="0"/>
  </rowFields>
  <rowItems count="22">
    <i>
      <x/>
    </i>
    <i>
      <x v="1"/>
    </i>
    <i>
      <x v="2"/>
    </i>
    <i>
      <x v="3"/>
    </i>
    <i>
      <x v="4"/>
    </i>
    <i>
      <x v="5"/>
    </i>
    <i>
      <x v="6"/>
    </i>
    <i>
      <x v="7"/>
    </i>
    <i>
      <x v="8"/>
    </i>
    <i>
      <x v="9"/>
    </i>
    <i>
      <x v="10"/>
    </i>
    <i>
      <x v="11"/>
    </i>
    <i>
      <x v="12"/>
    </i>
    <i>
      <x v="13"/>
    </i>
    <i>
      <x v="14"/>
    </i>
    <i>
      <x v="15"/>
    </i>
    <i>
      <x v="16"/>
    </i>
    <i>
      <x v="17"/>
    </i>
    <i>
      <x v="18"/>
    </i>
    <i>
      <x v="19"/>
    </i>
    <i>
      <x v="20"/>
    </i>
    <i>
      <x v="2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02">
      <pivotArea outline="0" collapsedLevelsAreSubtotals="1" fieldPosition="0"/>
    </format>
    <format dxfId="101">
      <pivotArea collapsedLevelsAreSubtotals="1" fieldPosition="0">
        <references count="1">
          <reference field="0" count="2">
            <x v="20"/>
            <x v="21"/>
          </reference>
        </references>
      </pivotArea>
    </format>
    <format dxfId="100">
      <pivotArea dataOnly="0" labelOnly="1" fieldPosition="0">
        <references count="1">
          <reference field="0" count="2">
            <x v="20"/>
            <x v="21"/>
          </reference>
        </references>
      </pivotArea>
    </format>
    <format dxfId="99">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4A813476-2E59-4172-9135-787E5830EB94}" name="PivotTable10" cacheId="1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0"/>
        <item x="1"/>
        <item x="2"/>
        <item x="3"/>
        <item x="4"/>
        <item x="5"/>
        <item x="6"/>
        <item x="7"/>
        <item x="8"/>
        <item x="9"/>
        <item x="10"/>
        <item x="11"/>
        <item x="12"/>
        <item x="13"/>
        <item x="14"/>
        <item x="15"/>
        <item x="16"/>
        <item x="17"/>
        <item t="default"/>
      </items>
    </pivotField>
    <pivotField showAll="0"/>
    <pivotField showAll="0"/>
    <pivotField axis="axisCol" showAll="0">
      <items count="13">
        <item x="8"/>
        <item x="1"/>
        <item x="0"/>
        <item x="11"/>
        <item x="4"/>
        <item x="6"/>
        <item x="2"/>
        <item x="9"/>
        <item x="3"/>
        <item x="7"/>
        <item x="10"/>
        <item x="5"/>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8">
      <pivotArea collapsedLevelsAreSubtotals="1" fieldPosition="0">
        <references count="1">
          <reference field="0" count="1">
            <x v="17"/>
          </reference>
        </references>
      </pivotArea>
    </format>
    <format dxfId="97">
      <pivotArea dataOnly="0" labelOnly="1" fieldPosition="0">
        <references count="1">
          <reference field="0" count="1">
            <x v="17"/>
          </reference>
        </references>
      </pivotArea>
    </format>
    <format dxfId="96">
      <pivotArea outline="0" collapsedLevelsAreSubtotals="1" fieldPosition="0"/>
    </format>
    <format dxfId="95">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91F4A2C9-217D-4E4F-A104-B70C578FC6FF}" name="PivotTable1" cacheId="1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8" firstHeaderRow="1" firstDataRow="2" firstDataCol="1"/>
  <pivotFields count="6">
    <pivotField axis="axisRow" showAll="0">
      <items count="16">
        <item x="0"/>
        <item x="1"/>
        <item x="2"/>
        <item x="3"/>
        <item x="4"/>
        <item x="5"/>
        <item x="6"/>
        <item x="7"/>
        <item x="8"/>
        <item x="9"/>
        <item x="10"/>
        <item x="11"/>
        <item x="12"/>
        <item x="13"/>
        <item x="14"/>
        <item t="default"/>
      </items>
    </pivotField>
    <pivotField showAll="0"/>
    <pivotField showAll="0"/>
    <pivotField axis="axisCol" showAll="0">
      <items count="14">
        <item x="8"/>
        <item x="1"/>
        <item x="0"/>
        <item x="7"/>
        <item x="5"/>
        <item x="10"/>
        <item x="2"/>
        <item x="12"/>
        <item x="3"/>
        <item x="11"/>
        <item x="4"/>
        <item x="6"/>
        <item h="1" x="9"/>
        <item t="default"/>
      </items>
    </pivotField>
    <pivotField dataField="1" numFmtId="44" showAll="0"/>
    <pivotField showAll="0"/>
  </pivotFields>
  <rowFields count="1">
    <field x="0"/>
  </rowFields>
  <rowItems count="15">
    <i>
      <x/>
    </i>
    <i>
      <x v="1"/>
    </i>
    <i>
      <x v="2"/>
    </i>
    <i>
      <x v="3"/>
    </i>
    <i>
      <x v="4"/>
    </i>
    <i>
      <x v="5"/>
    </i>
    <i>
      <x v="6"/>
    </i>
    <i>
      <x v="7"/>
    </i>
    <i>
      <x v="8"/>
    </i>
    <i>
      <x v="9"/>
    </i>
    <i>
      <x v="10"/>
    </i>
    <i>
      <x v="11"/>
    </i>
    <i>
      <x v="12"/>
    </i>
    <i>
      <x v="13"/>
    </i>
    <i>
      <x v="14"/>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94">
      <pivotArea outline="0" collapsedLevelsAreSubtotals="1" fieldPosition="0"/>
    </format>
    <format dxfId="93">
      <pivotArea collapsedLevelsAreSubtotals="1" fieldPosition="0">
        <references count="1">
          <reference field="0" count="1">
            <x v="14"/>
          </reference>
        </references>
      </pivotArea>
    </format>
    <format dxfId="92">
      <pivotArea dataOnly="0" labelOnly="1" fieldPosition="0">
        <references count="1">
          <reference field="0" count="1">
            <x v="14"/>
          </reference>
        </references>
      </pivotArea>
    </format>
    <format dxfId="91">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C09B47A-550E-4A18-AE42-DF155D670EB5}" name="PivotTable2" cacheId="1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L15" firstHeaderRow="1" firstDataRow="2" firstDataCol="1"/>
  <pivotFields count="6">
    <pivotField axis="axisRow" showAll="0">
      <items count="13">
        <item x="0"/>
        <item x="1"/>
        <item x="2"/>
        <item x="3"/>
        <item x="4"/>
        <item x="5"/>
        <item x="6"/>
        <item x="7"/>
        <item x="8"/>
        <item x="9"/>
        <item x="10"/>
        <item x="11"/>
        <item t="default"/>
      </items>
    </pivotField>
    <pivotField showAll="0"/>
    <pivotField showAll="0"/>
    <pivotField axis="axisCol" showAll="0">
      <items count="12">
        <item x="2"/>
        <item x="10"/>
        <item x="0"/>
        <item x="8"/>
        <item x="9"/>
        <item x="1"/>
        <item x="7"/>
        <item x="3"/>
        <item x="6"/>
        <item x="4"/>
        <item x="5"/>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1">
    <i>
      <x/>
    </i>
    <i>
      <x v="1"/>
    </i>
    <i>
      <x v="2"/>
    </i>
    <i>
      <x v="3"/>
    </i>
    <i>
      <x v="4"/>
    </i>
    <i>
      <x v="5"/>
    </i>
    <i>
      <x v="6"/>
    </i>
    <i>
      <x v="7"/>
    </i>
    <i>
      <x v="8"/>
    </i>
    <i>
      <x v="9"/>
    </i>
    <i>
      <x v="10"/>
    </i>
  </colItems>
  <dataFields count="1">
    <dataField name="Max of Prices (A$ incl. GST) - " fld="4" subtotal="max" baseField="0" baseItem="0" numFmtId="44"/>
  </dataFields>
  <formats count="4">
    <format dxfId="90">
      <pivotArea outline="0" collapsedLevelsAreSubtotals="1" fieldPosition="0"/>
    </format>
    <format dxfId="89">
      <pivotArea outline="0" collapsedLevelsAreSubtotals="1" fieldPosition="0"/>
    </format>
    <format dxfId="88">
      <pivotArea collapsedLevelsAreSubtotals="1" fieldPosition="0">
        <references count="1">
          <reference field="0" count="1">
            <x v="11"/>
          </reference>
        </references>
      </pivotArea>
    </format>
    <format dxfId="87">
      <pivotArea dataOnly="0" labelOnly="1" fieldPosition="0">
        <references count="1">
          <reference field="0" count="1">
            <x v="11"/>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9097839-0B0E-4CCF-B4D8-6B7EAE5F68F1}" name="PivotTable1"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38" firstHeaderRow="1" firstDataRow="2" firstDataCol="1"/>
  <pivotFields count="6">
    <pivotField axis="axisRow" showAll="0">
      <items count="36">
        <item x="23"/>
        <item x="0"/>
        <item x="24"/>
        <item x="1"/>
        <item x="2"/>
        <item x="3"/>
        <item x="4"/>
        <item x="5"/>
        <item x="12"/>
        <item x="13"/>
        <item x="25"/>
        <item x="6"/>
        <item x="14"/>
        <item x="26"/>
        <item x="27"/>
        <item x="28"/>
        <item x="7"/>
        <item x="29"/>
        <item x="30"/>
        <item x="31"/>
        <item x="15"/>
        <item x="16"/>
        <item x="19"/>
        <item x="8"/>
        <item x="18"/>
        <item x="20"/>
        <item x="17"/>
        <item x="32"/>
        <item x="33"/>
        <item x="21"/>
        <item x="34"/>
        <item x="9"/>
        <item x="10"/>
        <item x="22"/>
        <item x="11"/>
        <item t="default"/>
      </items>
    </pivotField>
    <pivotField showAll="0"/>
    <pivotField showAll="0"/>
    <pivotField axis="axisCol" showAll="0">
      <items count="16">
        <item x="11"/>
        <item x="2"/>
        <item x="1"/>
        <item m="1" x="14"/>
        <item x="8"/>
        <item x="6"/>
        <item x="0"/>
        <item x="3"/>
        <item x="9"/>
        <item x="4"/>
        <item x="10"/>
        <item x="5"/>
        <item x="7"/>
        <item m="1" x="13"/>
        <item m="1" x="12"/>
        <item t="default"/>
      </items>
    </pivotField>
    <pivotField dataField="1" showAll="0"/>
    <pivotField showAll="0"/>
  </pivotFields>
  <rowFields count="1">
    <field x="0"/>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rowItems>
  <colFields count="1">
    <field x="3"/>
  </colFields>
  <colItems count="12">
    <i>
      <x/>
    </i>
    <i>
      <x v="1"/>
    </i>
    <i>
      <x v="2"/>
    </i>
    <i>
      <x v="4"/>
    </i>
    <i>
      <x v="5"/>
    </i>
    <i>
      <x v="6"/>
    </i>
    <i>
      <x v="7"/>
    </i>
    <i>
      <x v="8"/>
    </i>
    <i>
      <x v="9"/>
    </i>
    <i>
      <x v="10"/>
    </i>
    <i>
      <x v="11"/>
    </i>
    <i>
      <x v="12"/>
    </i>
  </colItems>
  <dataFields count="1">
    <dataField name="Max of Prices (A$ incl. GST) - " fld="4" subtotal="max" baseField="0" baseItem="0" numFmtId="44"/>
  </dataFields>
  <formats count="29">
    <format dxfId="184">
      <pivotArea dataOnly="0" labelOnly="1" fieldPosition="0">
        <references count="1">
          <reference field="0" count="1">
            <x v="1"/>
          </reference>
        </references>
      </pivotArea>
    </format>
    <format dxfId="183">
      <pivotArea dataOnly="0" labelOnly="1" fieldPosition="0">
        <references count="1">
          <reference field="0" count="1">
            <x v="3"/>
          </reference>
        </references>
      </pivotArea>
    </format>
    <format dxfId="182">
      <pivotArea dataOnly="0" labelOnly="1" fieldPosition="0">
        <references count="1">
          <reference field="0" count="1">
            <x v="5"/>
          </reference>
        </references>
      </pivotArea>
    </format>
    <format dxfId="181">
      <pivotArea dataOnly="0" labelOnly="1" fieldPosition="0">
        <references count="1">
          <reference field="0" count="0"/>
        </references>
      </pivotArea>
    </format>
    <format dxfId="180">
      <pivotArea dataOnly="0" labelOnly="1" fieldPosition="0">
        <references count="1">
          <reference field="0" count="0"/>
        </references>
      </pivotArea>
    </format>
    <format dxfId="179">
      <pivotArea collapsedLevelsAreSubtotals="1" fieldPosition="0">
        <references count="1">
          <reference field="0" count="1">
            <x v="34"/>
          </reference>
        </references>
      </pivotArea>
    </format>
    <format dxfId="178">
      <pivotArea outline="0" collapsedLevelsAreSubtotals="1" fieldPosition="0"/>
    </format>
    <format dxfId="177">
      <pivotArea dataOnly="0" labelOnly="1" fieldPosition="0">
        <references count="1">
          <reference field="0" count="28">
            <x v="7"/>
            <x v="8"/>
            <x v="9"/>
            <x v="10"/>
            <x v="11"/>
            <x v="12"/>
            <x v="13"/>
            <x v="14"/>
            <x v="15"/>
            <x v="16"/>
            <x v="17"/>
            <x v="18"/>
            <x v="19"/>
            <x v="20"/>
            <x v="21"/>
            <x v="22"/>
            <x v="23"/>
            <x v="24"/>
            <x v="25"/>
            <x v="26"/>
            <x v="27"/>
            <x v="28"/>
            <x v="29"/>
            <x v="30"/>
            <x v="31"/>
            <x v="32"/>
            <x v="33"/>
            <x v="34"/>
          </reference>
        </references>
      </pivotArea>
    </format>
    <format dxfId="176">
      <pivotArea dataOnly="0" labelOnly="1" fieldPosition="0">
        <references count="1">
          <reference field="0" count="1">
            <x v="34"/>
          </reference>
        </references>
      </pivotArea>
    </format>
    <format dxfId="175">
      <pivotArea outline="0" collapsedLevelsAreSubtotals="1" fieldPosition="0"/>
    </format>
    <format dxfId="174">
      <pivotArea outline="0" collapsedLevelsAreSubtotals="1" fieldPosition="0"/>
    </format>
    <format dxfId="173">
      <pivotArea dataOnly="0" labelOnly="1" fieldPosition="0">
        <references count="1">
          <reference field="0" count="0"/>
        </references>
      </pivotArea>
    </format>
    <format dxfId="172">
      <pivotArea dataOnly="0" labelOnly="1" fieldPosition="0">
        <references count="1">
          <reference field="0" count="1">
            <x v="33"/>
          </reference>
        </references>
      </pivotArea>
    </format>
    <format dxfId="171">
      <pivotArea dataOnly="0" labelOnly="1" fieldPosition="0">
        <references count="1">
          <reference field="0" count="1">
            <x v="31"/>
          </reference>
        </references>
      </pivotArea>
    </format>
    <format dxfId="170">
      <pivotArea dataOnly="0" labelOnly="1" fieldPosition="0">
        <references count="1">
          <reference field="0" count="1">
            <x v="29"/>
          </reference>
        </references>
      </pivotArea>
    </format>
    <format dxfId="169">
      <pivotArea dataOnly="0" labelOnly="1" fieldPosition="0">
        <references count="1">
          <reference field="0" count="1">
            <x v="27"/>
          </reference>
        </references>
      </pivotArea>
    </format>
    <format dxfId="168">
      <pivotArea dataOnly="0" labelOnly="1" fieldPosition="0">
        <references count="1">
          <reference field="0" count="1">
            <x v="25"/>
          </reference>
        </references>
      </pivotArea>
    </format>
    <format dxfId="167">
      <pivotArea dataOnly="0" labelOnly="1" fieldPosition="0">
        <references count="1">
          <reference field="0" count="1">
            <x v="23"/>
          </reference>
        </references>
      </pivotArea>
    </format>
    <format dxfId="166">
      <pivotArea dataOnly="0" labelOnly="1" fieldPosition="0">
        <references count="1">
          <reference field="0" count="1">
            <x v="21"/>
          </reference>
        </references>
      </pivotArea>
    </format>
    <format dxfId="165">
      <pivotArea dataOnly="0" labelOnly="1" fieldPosition="0">
        <references count="1">
          <reference field="0" count="1">
            <x v="19"/>
          </reference>
        </references>
      </pivotArea>
    </format>
    <format dxfId="164">
      <pivotArea dataOnly="0" labelOnly="1" fieldPosition="0">
        <references count="1">
          <reference field="0" count="1">
            <x v="17"/>
          </reference>
        </references>
      </pivotArea>
    </format>
    <format dxfId="163">
      <pivotArea dataOnly="0" labelOnly="1" fieldPosition="0">
        <references count="1">
          <reference field="0" count="1">
            <x v="15"/>
          </reference>
        </references>
      </pivotArea>
    </format>
    <format dxfId="162">
      <pivotArea dataOnly="0" labelOnly="1" fieldPosition="0">
        <references count="1">
          <reference field="0" count="1">
            <x v="13"/>
          </reference>
        </references>
      </pivotArea>
    </format>
    <format dxfId="161">
      <pivotArea dataOnly="0" labelOnly="1" fieldPosition="0">
        <references count="1">
          <reference field="0" count="1">
            <x v="11"/>
          </reference>
        </references>
      </pivotArea>
    </format>
    <format dxfId="160">
      <pivotArea dataOnly="0" labelOnly="1" fieldPosition="0">
        <references count="1">
          <reference field="0" count="1">
            <x v="1"/>
          </reference>
        </references>
      </pivotArea>
    </format>
    <format dxfId="159">
      <pivotArea dataOnly="0" labelOnly="1" fieldPosition="0">
        <references count="1">
          <reference field="0" count="1">
            <x v="3"/>
          </reference>
        </references>
      </pivotArea>
    </format>
    <format dxfId="158">
      <pivotArea dataOnly="0" labelOnly="1" fieldPosition="0">
        <references count="1">
          <reference field="0" count="1">
            <x v="5"/>
          </reference>
        </references>
      </pivotArea>
    </format>
    <format dxfId="157">
      <pivotArea dataOnly="0" labelOnly="1" fieldPosition="0">
        <references count="1">
          <reference field="0" count="1">
            <x v="7"/>
          </reference>
        </references>
      </pivotArea>
    </format>
    <format dxfId="156">
      <pivotArea dataOnly="0" labelOnly="1" fieldPosition="0">
        <references count="1">
          <reference field="0" count="1">
            <x v="9"/>
          </reference>
        </references>
      </pivotArea>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79C332C-9E92-4DF9-AA38-D9C0EF88302B}" name="PivotTable3"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7" firstHeaderRow="1" firstDataRow="2" firstDataCol="1"/>
  <pivotFields count="6">
    <pivotField axis="axisRow" showAll="0">
      <items count="5">
        <item x="0"/>
        <item x="1"/>
        <item x="2"/>
        <item x="3"/>
        <item t="default"/>
      </items>
    </pivotField>
    <pivotField showAll="0"/>
    <pivotField showAll="0"/>
    <pivotField axis="axisCol" showAll="0">
      <items count="13">
        <item x="9"/>
        <item x="1"/>
        <item x="0"/>
        <item x="6"/>
        <item x="11"/>
        <item x="7"/>
        <item x="2"/>
        <item x="10"/>
        <item x="3"/>
        <item x="8"/>
        <item x="4"/>
        <item x="5"/>
        <item t="default"/>
      </items>
    </pivotField>
    <pivotField dataField="1" numFmtId="44" showAll="0"/>
    <pivotField showAll="0"/>
  </pivotFields>
  <rowFields count="1">
    <field x="0"/>
  </rowFields>
  <rowItems count="4">
    <i>
      <x/>
    </i>
    <i>
      <x v="1"/>
    </i>
    <i>
      <x v="2"/>
    </i>
    <i>
      <x v="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86">
      <pivotArea collapsedLevelsAreSubtotals="1" fieldPosition="0">
        <references count="1">
          <reference field="0" count="1">
            <x v="3"/>
          </reference>
        </references>
      </pivotArea>
    </format>
    <format dxfId="85">
      <pivotArea dataOnly="0" labelOnly="1" fieldPosition="0">
        <references count="1">
          <reference field="0" count="1">
            <x v="3"/>
          </reference>
        </references>
      </pivotArea>
    </format>
    <format dxfId="84">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53E6B8B-B316-4F89-8DA7-D81C0953BB2C}" name="PivotTable1" cacheId="2"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37" firstHeaderRow="1" firstDataRow="2" firstDataCol="1"/>
  <pivotFields count="6">
    <pivotField axis="axisRow" showAll="0">
      <items count="35">
        <item x="29"/>
        <item x="7"/>
        <item x="8"/>
        <item x="9"/>
        <item x="10"/>
        <item x="0"/>
        <item x="30"/>
        <item x="1"/>
        <item x="21"/>
        <item x="20"/>
        <item x="22"/>
        <item x="23"/>
        <item x="11"/>
        <item x="24"/>
        <item x="2"/>
        <item x="25"/>
        <item x="12"/>
        <item x="13"/>
        <item x="14"/>
        <item x="15"/>
        <item x="6"/>
        <item x="31"/>
        <item x="16"/>
        <item x="3"/>
        <item x="17"/>
        <item x="18"/>
        <item x="32"/>
        <item x="26"/>
        <item x="27"/>
        <item x="4"/>
        <item x="19"/>
        <item x="28"/>
        <item x="33"/>
        <item x="5"/>
        <item t="default"/>
      </items>
    </pivotField>
    <pivotField showAll="0"/>
    <pivotField showAll="0"/>
    <pivotField axis="axisCol" showAll="0">
      <items count="14">
        <item x="5"/>
        <item x="3"/>
        <item x="1"/>
        <item x="10"/>
        <item x="11"/>
        <item x="0"/>
        <item x="4"/>
        <item x="12"/>
        <item x="7"/>
        <item x="6"/>
        <item x="2"/>
        <item x="8"/>
        <item x="9"/>
        <item t="default"/>
      </items>
    </pivotField>
    <pivotField dataField="1" numFmtId="44" showAll="0"/>
    <pivotField showAll="0"/>
  </pivotFields>
  <rowFields count="1">
    <field x="0"/>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4">
    <format dxfId="155">
      <pivotArea dataOnly="0" labelOnly="1" fieldPosition="0">
        <references count="1">
          <reference field="0" count="1">
            <x v="33"/>
          </reference>
        </references>
      </pivotArea>
    </format>
    <format dxfId="154">
      <pivotArea outline="0" collapsedLevelsAreSubtotals="1" fieldPosition="0"/>
    </format>
    <format dxfId="153">
      <pivotArea outline="0" collapsedLevelsAreSubtotals="1" fieldPosition="0"/>
    </format>
    <format dxfId="152">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0C07F40-1D5D-4385-8029-A38773ADDAA5}" name="PivotTable1" cacheId="3"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3" firstHeaderRow="1" firstDataRow="2" firstDataCol="1"/>
  <pivotFields count="6">
    <pivotField axis="axisRow" showAll="0">
      <items count="21">
        <item x="16"/>
        <item x="2"/>
        <item x="14"/>
        <item x="10"/>
        <item x="0"/>
        <item x="1"/>
        <item x="12"/>
        <item x="11"/>
        <item x="9"/>
        <item x="13"/>
        <item x="3"/>
        <item x="4"/>
        <item x="5"/>
        <item x="6"/>
        <item x="18"/>
        <item x="15"/>
        <item x="17"/>
        <item x="7"/>
        <item x="19"/>
        <item x="8"/>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51">
      <pivotArea collapsedLevelsAreSubtotals="1" fieldPosition="0">
        <references count="1">
          <reference field="0" count="1">
            <x v="19"/>
          </reference>
        </references>
      </pivotArea>
    </format>
    <format dxfId="150">
      <pivotArea dataOnly="0" labelOnly="1" fieldPosition="0">
        <references count="1">
          <reference field="0" count="1">
            <x v="19"/>
          </reference>
        </references>
      </pivotArea>
    </format>
    <format dxfId="149">
      <pivotArea outline="0" collapsedLevelsAreSubtotals="1" fieldPosition="0"/>
    </format>
    <format dxfId="148">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27B2C5C-F564-4863-AA3F-0C592AA880B4}" name="PivotTable2"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7" firstHeaderRow="1" firstDataRow="2" firstDataCol="1"/>
  <pivotFields count="6">
    <pivotField axis="axisRow" showAll="0">
      <items count="15">
        <item x="2"/>
        <item x="3"/>
        <item x="0"/>
        <item x="1"/>
        <item x="11"/>
        <item x="12"/>
        <item x="8"/>
        <item x="13"/>
        <item x="4"/>
        <item x="9"/>
        <item x="7"/>
        <item x="5"/>
        <item x="6"/>
        <item x="10"/>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14">
    <i>
      <x/>
    </i>
    <i>
      <x v="1"/>
    </i>
    <i>
      <x v="2"/>
    </i>
    <i>
      <x v="3"/>
    </i>
    <i>
      <x v="4"/>
    </i>
    <i>
      <x v="5"/>
    </i>
    <i>
      <x v="6"/>
    </i>
    <i>
      <x v="7"/>
    </i>
    <i>
      <x v="8"/>
    </i>
    <i>
      <x v="9"/>
    </i>
    <i>
      <x v="10"/>
    </i>
    <i>
      <x v="11"/>
    </i>
    <i>
      <x v="12"/>
    </i>
    <i>
      <x v="1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4">
    <format dxfId="147">
      <pivotArea collapsedLevelsAreSubtotals="1" fieldPosition="0">
        <references count="1">
          <reference field="0" count="1">
            <x v="13"/>
          </reference>
        </references>
      </pivotArea>
    </format>
    <format dxfId="146">
      <pivotArea dataOnly="0" labelOnly="1" fieldPosition="0">
        <references count="1">
          <reference field="0" count="1">
            <x v="13"/>
          </reference>
        </references>
      </pivotArea>
    </format>
    <format dxfId="145">
      <pivotArea outline="0" collapsedLevelsAreSubtotals="1" fieldPosition="0"/>
    </format>
    <format dxfId="144">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836C1A8-9DFC-4B0D-BB6A-92BA7C851873}" name="PivotTable3" cacheId="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1" firstHeaderRow="1" firstDataRow="2" firstDataCol="1"/>
  <pivotFields count="6">
    <pivotField axis="axisRow" showAll="0">
      <items count="19">
        <item x="13"/>
        <item x="4"/>
        <item x="5"/>
        <item x="16"/>
        <item x="0"/>
        <item x="1"/>
        <item x="14"/>
        <item x="6"/>
        <item x="7"/>
        <item x="17"/>
        <item x="8"/>
        <item x="9"/>
        <item x="10"/>
        <item x="12"/>
        <item x="15"/>
        <item x="11"/>
        <item x="3"/>
        <item x="2"/>
        <item t="default"/>
      </items>
    </pivotField>
    <pivotField showAll="0"/>
    <pivotField showAll="0"/>
    <pivotField axis="axisCol" showAll="0">
      <items count="14">
        <item x="5"/>
        <item x="3"/>
        <item x="1"/>
        <item m="1" x="12"/>
        <item x="10"/>
        <item x="11"/>
        <item x="0"/>
        <item x="4"/>
        <item x="7"/>
        <item x="6"/>
        <item x="2"/>
        <item x="8"/>
        <item x="9"/>
        <item t="default"/>
      </items>
    </pivotField>
    <pivotField dataField="1" numFmtId="44" showAll="0"/>
    <pivotField showAll="0"/>
  </pivotFields>
  <rowFields count="1">
    <field x="0"/>
  </rowFields>
  <rowItems count="18">
    <i>
      <x/>
    </i>
    <i>
      <x v="1"/>
    </i>
    <i>
      <x v="2"/>
    </i>
    <i>
      <x v="3"/>
    </i>
    <i>
      <x v="4"/>
    </i>
    <i>
      <x v="5"/>
    </i>
    <i>
      <x v="6"/>
    </i>
    <i>
      <x v="7"/>
    </i>
    <i>
      <x v="8"/>
    </i>
    <i>
      <x v="9"/>
    </i>
    <i>
      <x v="10"/>
    </i>
    <i>
      <x v="11"/>
    </i>
    <i>
      <x v="12"/>
    </i>
    <i>
      <x v="13"/>
    </i>
    <i>
      <x v="14"/>
    </i>
    <i>
      <x v="15"/>
    </i>
    <i>
      <x v="16"/>
    </i>
    <i>
      <x v="17"/>
    </i>
  </rowItems>
  <colFields count="1">
    <field x="3"/>
  </colFields>
  <colItems count="12">
    <i>
      <x/>
    </i>
    <i>
      <x v="1"/>
    </i>
    <i>
      <x v="2"/>
    </i>
    <i>
      <x v="4"/>
    </i>
    <i>
      <x v="5"/>
    </i>
    <i>
      <x v="6"/>
    </i>
    <i>
      <x v="7"/>
    </i>
    <i>
      <x v="8"/>
    </i>
    <i>
      <x v="9"/>
    </i>
    <i>
      <x v="10"/>
    </i>
    <i>
      <x v="11"/>
    </i>
    <i>
      <x v="12"/>
    </i>
  </colItems>
  <dataFields count="1">
    <dataField name="Max of Prices (A$ incl. GST) - " fld="4" subtotal="max" baseField="0" baseItem="3" numFmtId="44"/>
  </dataFields>
  <formats count="5">
    <format dxfId="143">
      <pivotArea outline="0" collapsedLevelsAreSubtotals="1" fieldPosition="0"/>
    </format>
    <format dxfId="142">
      <pivotArea dataOnly="0" labelOnly="1" fieldPosition="0">
        <references count="1">
          <reference field="0" count="1">
            <x v="13"/>
          </reference>
        </references>
      </pivotArea>
    </format>
    <format dxfId="141">
      <pivotArea collapsedLevelsAreSubtotals="1" fieldPosition="0">
        <references count="1">
          <reference field="0" count="1">
            <x v="17"/>
          </reference>
        </references>
      </pivotArea>
    </format>
    <format dxfId="140">
      <pivotArea dataOnly="0" labelOnly="1" fieldPosition="0">
        <references count="1">
          <reference field="0" count="1">
            <x v="17"/>
          </reference>
        </references>
      </pivotArea>
    </format>
    <format dxfId="139">
      <pivotArea outline="0" collapsedLevelsAreSubtotals="1" fieldPosition="0"/>
    </format>
  </formats>
  <conditionalFormats count="4">
    <conditionalFormat priority="4">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6C41E1E-7C30-4913-A594-4A383B330A37}" name="PivotTable4" cacheId="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27" firstHeaderRow="1" firstDataRow="2" firstDataCol="1"/>
  <pivotFields count="6">
    <pivotField axis="axisRow" showAll="0">
      <items count="25">
        <item x="10"/>
        <item x="15"/>
        <item x="11"/>
        <item x="16"/>
        <item x="7"/>
        <item x="18"/>
        <item x="0"/>
        <item x="1"/>
        <item x="2"/>
        <item x="8"/>
        <item x="9"/>
        <item x="12"/>
        <item x="3"/>
        <item x="19"/>
        <item x="20"/>
        <item x="4"/>
        <item x="5"/>
        <item x="22"/>
        <item x="23"/>
        <item x="6"/>
        <item x="21"/>
        <item x="17"/>
        <item x="13"/>
        <item x="14"/>
        <item t="default"/>
      </items>
    </pivotField>
    <pivotField showAll="0"/>
    <pivotField showAll="0"/>
    <pivotField axis="axisCol" showAll="0">
      <items count="13">
        <item x="5"/>
        <item x="3"/>
        <item x="1"/>
        <item x="10"/>
        <item x="11"/>
        <item x="0"/>
        <item x="4"/>
        <item x="7"/>
        <item x="6"/>
        <item x="2"/>
        <item x="8"/>
        <item x="9"/>
        <item t="default"/>
      </items>
    </pivotField>
    <pivotField dataField="1" numFmtId="44" showAll="0"/>
    <pivotField showAll="0"/>
  </pivotFields>
  <rowFields count="1">
    <field x="0"/>
  </rowFields>
  <rowItems count="24">
    <i>
      <x/>
    </i>
    <i>
      <x v="1"/>
    </i>
    <i>
      <x v="2"/>
    </i>
    <i>
      <x v="3"/>
    </i>
    <i>
      <x v="4"/>
    </i>
    <i>
      <x v="5"/>
    </i>
    <i>
      <x v="6"/>
    </i>
    <i>
      <x v="7"/>
    </i>
    <i>
      <x v="8"/>
    </i>
    <i>
      <x v="9"/>
    </i>
    <i>
      <x v="10"/>
    </i>
    <i>
      <x v="11"/>
    </i>
    <i>
      <x v="12"/>
    </i>
    <i>
      <x v="13"/>
    </i>
    <i>
      <x v="14"/>
    </i>
    <i>
      <x v="15"/>
    </i>
    <i>
      <x v="16"/>
    </i>
    <i>
      <x v="17"/>
    </i>
    <i>
      <x v="18"/>
    </i>
    <i>
      <x v="19"/>
    </i>
    <i>
      <x v="20"/>
    </i>
    <i>
      <x v="21"/>
    </i>
    <i>
      <x v="22"/>
    </i>
    <i>
      <x v="23"/>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3">
    <format dxfId="138">
      <pivotArea collapsedLevelsAreSubtotals="1" fieldPosition="0">
        <references count="1">
          <reference field="0" count="1">
            <x v="23"/>
          </reference>
        </references>
      </pivotArea>
    </format>
    <format dxfId="137">
      <pivotArea dataOnly="0" labelOnly="1" fieldPosition="0">
        <references count="1">
          <reference field="0" count="1">
            <x v="23"/>
          </reference>
        </references>
      </pivotArea>
    </format>
    <format dxfId="136">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3551AE9-CC6E-4E16-9DB5-C87007953C2A}" name="PivotTable1" cacheId="7"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M15" firstHeaderRow="1" firstDataRow="2" firstDataCol="1"/>
  <pivotFields count="6">
    <pivotField axis="axisRow" showAll="0">
      <items count="13">
        <item x="0"/>
        <item x="1"/>
        <item x="2"/>
        <item x="3"/>
        <item x="6"/>
        <item x="7"/>
        <item x="11"/>
        <item x="8"/>
        <item x="9"/>
        <item x="10"/>
        <item x="4"/>
        <item x="5"/>
        <item t="default"/>
      </items>
    </pivotField>
    <pivotField showAll="0"/>
    <pivotField showAll="0"/>
    <pivotField axis="axisCol" showAll="0">
      <items count="13">
        <item x="3"/>
        <item x="0"/>
        <item x="2"/>
        <item x="6"/>
        <item x="5"/>
        <item x="8"/>
        <item x="10"/>
        <item x="11"/>
        <item x="1"/>
        <item x="9"/>
        <item x="4"/>
        <item x="7"/>
        <item t="default"/>
      </items>
    </pivotField>
    <pivotField dataField="1" numFmtId="44" showAll="0"/>
    <pivotField showAll="0"/>
  </pivotFields>
  <rowFields count="1">
    <field x="0"/>
  </rowFields>
  <rowItems count="12">
    <i>
      <x/>
    </i>
    <i>
      <x v="1"/>
    </i>
    <i>
      <x v="2"/>
    </i>
    <i>
      <x v="3"/>
    </i>
    <i>
      <x v="4"/>
    </i>
    <i>
      <x v="5"/>
    </i>
    <i>
      <x v="6"/>
    </i>
    <i>
      <x v="7"/>
    </i>
    <i>
      <x v="8"/>
    </i>
    <i>
      <x v="9"/>
    </i>
    <i>
      <x v="10"/>
    </i>
    <i>
      <x v="11"/>
    </i>
  </rowItems>
  <colFields count="1">
    <field x="3"/>
  </colFields>
  <colItems count="12">
    <i>
      <x/>
    </i>
    <i>
      <x v="1"/>
    </i>
    <i>
      <x v="2"/>
    </i>
    <i>
      <x v="3"/>
    </i>
    <i>
      <x v="4"/>
    </i>
    <i>
      <x v="5"/>
    </i>
    <i>
      <x v="6"/>
    </i>
    <i>
      <x v="7"/>
    </i>
    <i>
      <x v="8"/>
    </i>
    <i>
      <x v="9"/>
    </i>
    <i>
      <x v="10"/>
    </i>
    <i>
      <x v="11"/>
    </i>
  </colItems>
  <dataFields count="1">
    <dataField name="Max of Prices (A$ incl. GST) - " fld="4" subtotal="max" baseField="0" baseItem="0" numFmtId="44"/>
  </dataFields>
  <formats count="5">
    <format dxfId="135">
      <pivotArea dataOnly="0" labelOnly="1" fieldPosition="0">
        <references count="1">
          <reference field="0" count="0"/>
        </references>
      </pivotArea>
    </format>
    <format dxfId="134">
      <pivotArea collapsedLevelsAreSubtotals="1" fieldPosition="0">
        <references count="1">
          <reference field="0" count="1">
            <x v="11"/>
          </reference>
        </references>
      </pivotArea>
    </format>
    <format dxfId="133">
      <pivotArea dataOnly="0" labelOnly="1" fieldPosition="0">
        <references count="1">
          <reference field="0" count="1">
            <x v="11"/>
          </reference>
        </references>
      </pivotArea>
    </format>
    <format dxfId="132">
      <pivotArea outline="0" collapsedLevelsAreSubtotals="1" fieldPosition="0"/>
    </format>
    <format dxfId="131">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AEA09F95-2CCC-4CA2-94F1-29430E727042}" name="PivotTable2" cacheId="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Suppliers" colHeaderCaption="Level of Personnel">
  <location ref="A2:N23" firstHeaderRow="1" firstDataRow="2" firstDataCol="1"/>
  <pivotFields count="6">
    <pivotField axis="axisRow" showAll="0">
      <items count="21">
        <item x="10"/>
        <item x="0"/>
        <item x="2"/>
        <item x="7"/>
        <item x="16"/>
        <item x="1"/>
        <item x="3"/>
        <item x="11"/>
        <item x="12"/>
        <item x="17"/>
        <item x="18"/>
        <item x="4"/>
        <item x="14"/>
        <item x="8"/>
        <item x="13"/>
        <item x="15"/>
        <item x="5"/>
        <item x="9"/>
        <item x="6"/>
        <item x="19"/>
        <item t="default"/>
      </items>
    </pivotField>
    <pivotField showAll="0"/>
    <pivotField showAll="0"/>
    <pivotField axis="axisCol" showAll="0">
      <items count="15">
        <item x="9"/>
        <item x="2"/>
        <item x="1"/>
        <item x="8"/>
        <item x="6"/>
        <item x="0"/>
        <item x="3"/>
        <item x="12"/>
        <item x="4"/>
        <item x="10"/>
        <item x="5"/>
        <item x="11"/>
        <item x="7"/>
        <item h="1" x="13"/>
        <item t="default"/>
      </items>
    </pivotField>
    <pivotField dataField="1" numFmtId="44" showAll="0"/>
    <pivotField showAll="0"/>
  </pivotFields>
  <rowFields count="1">
    <field x="0"/>
  </rowFields>
  <rowItems count="20">
    <i>
      <x/>
    </i>
    <i>
      <x v="1"/>
    </i>
    <i>
      <x v="2"/>
    </i>
    <i>
      <x v="3"/>
    </i>
    <i>
      <x v="4"/>
    </i>
    <i>
      <x v="5"/>
    </i>
    <i>
      <x v="6"/>
    </i>
    <i>
      <x v="7"/>
    </i>
    <i>
      <x v="8"/>
    </i>
    <i>
      <x v="9"/>
    </i>
    <i>
      <x v="10"/>
    </i>
    <i>
      <x v="11"/>
    </i>
    <i>
      <x v="12"/>
    </i>
    <i>
      <x v="13"/>
    </i>
    <i>
      <x v="14"/>
    </i>
    <i>
      <x v="15"/>
    </i>
    <i>
      <x v="16"/>
    </i>
    <i>
      <x v="17"/>
    </i>
    <i>
      <x v="18"/>
    </i>
    <i>
      <x v="19"/>
    </i>
  </rowItems>
  <colFields count="1">
    <field x="3"/>
  </colFields>
  <colItems count="13">
    <i>
      <x/>
    </i>
    <i>
      <x v="1"/>
    </i>
    <i>
      <x v="2"/>
    </i>
    <i>
      <x v="3"/>
    </i>
    <i>
      <x v="4"/>
    </i>
    <i>
      <x v="5"/>
    </i>
    <i>
      <x v="6"/>
    </i>
    <i>
      <x v="7"/>
    </i>
    <i>
      <x v="8"/>
    </i>
    <i>
      <x v="9"/>
    </i>
    <i>
      <x v="10"/>
    </i>
    <i>
      <x v="11"/>
    </i>
    <i>
      <x v="12"/>
    </i>
  </colItems>
  <dataFields count="1">
    <dataField name="Max of Prices (A$ incl. GST) - " fld="4" subtotal="max" baseField="0" baseItem="0" numFmtId="44"/>
  </dataFields>
  <formats count="5">
    <format dxfId="130">
      <pivotArea outline="0" collapsedLevelsAreSubtotals="1" fieldPosition="0"/>
    </format>
    <format dxfId="129">
      <pivotArea dataOnly="0" labelOnly="1" fieldPosition="0">
        <references count="1">
          <reference field="0" count="9">
            <x v="11"/>
            <x v="12"/>
            <x v="13"/>
            <x v="14"/>
            <x v="15"/>
            <x v="16"/>
            <x v="17"/>
            <x v="18"/>
            <x v="19"/>
          </reference>
        </references>
      </pivotArea>
    </format>
    <format dxfId="128">
      <pivotArea dataOnly="0" labelOnly="1" fieldPosition="0">
        <references count="1">
          <reference field="0" count="1">
            <x v="19"/>
          </reference>
        </references>
      </pivotArea>
    </format>
    <format dxfId="127">
      <pivotArea collapsedLevelsAreSubtotals="1" fieldPosition="0">
        <references count="1">
          <reference field="0" count="1">
            <x v="19"/>
          </reference>
        </references>
      </pivotArea>
    </format>
    <format dxfId="126">
      <pivotArea outline="0" collapsedLevelsAreSubtotals="1" fieldPosition="0"/>
    </format>
  </formats>
  <conditionalFormats count="4">
    <conditionalFormat priority="1">
      <pivotAreas count="1">
        <pivotArea type="data" outline="0" collapsedLevelsAreSubtotals="1" fieldPosition="0">
          <references count="1">
            <reference field="4294967294" count="1" selected="0">
              <x v="0"/>
            </reference>
          </references>
        </pivotArea>
      </pivotAreas>
    </conditionalFormat>
    <conditionalFormat priority="2">
      <pivotAreas count="1">
        <pivotArea type="data" outline="0" collapsedLevelsAreSubtotals="1" fieldPosition="0">
          <references count="1">
            <reference field="4294967294" count="1" selected="0">
              <x v="0"/>
            </reference>
          </references>
        </pivotArea>
      </pivotAreas>
    </conditionalFormat>
    <conditionalFormat priority="3">
      <pivotAreas count="1">
        <pivotArea type="data" outline="0" collapsedLevelsAreSubtotals="1" fieldPosition="0">
          <references count="1">
            <reference field="4294967294" count="1" selected="0">
              <x v="0"/>
            </reference>
          </references>
        </pivotArea>
      </pivotAreas>
    </conditionalFormat>
    <conditionalFormat priority="4">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hyperlink" Target="mailto:Lorraine.Ponti@app.com.au" TargetMode="External"/><Relationship Id="rId3" Type="http://schemas.openxmlformats.org/officeDocument/2006/relationships/hyperlink" Target="mailto:matteo.tirapelle@hera.net.au" TargetMode="External"/><Relationship Id="rId7" Type="http://schemas.openxmlformats.org/officeDocument/2006/relationships/hyperlink" Target="mailto:darcy@joshbyrne.com.au" TargetMode="External"/><Relationship Id="rId2" Type="http://schemas.openxmlformats.org/officeDocument/2006/relationships/hyperlink" Target="mailto:info@hfmassets.com.au" TargetMode="External"/><Relationship Id="rId1" Type="http://schemas.openxmlformats.org/officeDocument/2006/relationships/hyperlink" Target="mailto:nathanb@emfwa.com" TargetMode="External"/><Relationship Id="rId6" Type="http://schemas.openxmlformats.org/officeDocument/2006/relationships/hyperlink" Target="mailto:dee@joshbyrne.com.au" TargetMode="External"/><Relationship Id="rId5" Type="http://schemas.openxmlformats.org/officeDocument/2006/relationships/hyperlink" Target="mailto:heath.fisher@thompsonsurveying.com.au" TargetMode="External"/><Relationship Id="rId10" Type="http://schemas.openxmlformats.org/officeDocument/2006/relationships/printerSettings" Target="../printerSettings/printerSettings1.bin"/><Relationship Id="rId4" Type="http://schemas.openxmlformats.org/officeDocument/2006/relationships/hyperlink" Target="mailto:info@thompsonsurveying.com.au" TargetMode="External"/><Relationship Id="rId9" Type="http://schemas.openxmlformats.org/officeDocument/2006/relationships/hyperlink" Target="mailto:Jack.Buffington@jacobs.com" TargetMode="Externa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35.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37.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39.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41.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43.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56D3A-7002-4FC5-A376-6585F041DB16}">
  <sheetPr>
    <tabColor theme="8" tint="-0.249977111117893"/>
  </sheetPr>
  <dimension ref="B1:F30"/>
  <sheetViews>
    <sheetView showGridLines="0" tabSelected="1" zoomScaleNormal="100" workbookViewId="0">
      <pane xSplit="1" ySplit="9" topLeftCell="B10" activePane="bottomRight" state="frozen"/>
      <selection pane="topRight" activeCell="B1" sqref="B1"/>
      <selection pane="bottomLeft" activeCell="A10" sqref="A10"/>
      <selection pane="bottomRight"/>
    </sheetView>
  </sheetViews>
  <sheetFormatPr defaultRowHeight="15" x14ac:dyDescent="0.25"/>
  <cols>
    <col min="1" max="1" width="1.140625" style="166" customWidth="1"/>
    <col min="2" max="2" width="11.7109375" style="166" customWidth="1"/>
    <col min="3" max="3" width="67.28515625" style="166" bestFit="1" customWidth="1"/>
    <col min="4" max="5" width="35.7109375" style="166" hidden="1" customWidth="1"/>
    <col min="6" max="6" width="3.7109375" style="166" customWidth="1"/>
    <col min="7" max="16384" width="9.140625" style="166"/>
  </cols>
  <sheetData>
    <row r="1" spans="2:6" ht="9" customHeight="1" x14ac:dyDescent="0.25"/>
    <row r="2" spans="2:6" ht="78" customHeight="1" x14ac:dyDescent="0.25">
      <c r="B2" s="167" t="s">
        <v>2452</v>
      </c>
      <c r="C2" s="167"/>
      <c r="D2" s="168"/>
      <c r="E2" s="169"/>
      <c r="F2" s="170"/>
    </row>
    <row r="3" spans="2:6" ht="43.5" hidden="1" customHeight="1" thickBot="1" x14ac:dyDescent="0.3">
      <c r="B3" s="171" t="s">
        <v>143</v>
      </c>
      <c r="C3" s="172" t="s">
        <v>153</v>
      </c>
      <c r="D3" s="173"/>
      <c r="E3" s="174"/>
      <c r="F3" s="170"/>
    </row>
    <row r="4" spans="2:6" ht="8.25" customHeight="1" x14ac:dyDescent="0.25">
      <c r="B4" s="175"/>
      <c r="C4" s="176"/>
      <c r="D4" s="177" t="s">
        <v>158</v>
      </c>
      <c r="E4" s="177"/>
      <c r="F4" s="170"/>
    </row>
    <row r="5" spans="2:6" ht="17.25" customHeight="1" x14ac:dyDescent="0.3">
      <c r="B5" s="178" t="s">
        <v>2455</v>
      </c>
      <c r="C5" s="138" t="s">
        <v>2453</v>
      </c>
      <c r="D5" s="179"/>
      <c r="E5" s="179"/>
      <c r="F5" s="170"/>
    </row>
    <row r="6" spans="2:6" ht="17.25" customHeight="1" x14ac:dyDescent="0.3">
      <c r="B6" s="178"/>
      <c r="C6" s="138" t="s">
        <v>2852</v>
      </c>
      <c r="D6" s="179"/>
      <c r="E6" s="179"/>
      <c r="F6" s="170"/>
    </row>
    <row r="7" spans="2:6" ht="17.25" customHeight="1" x14ac:dyDescent="0.3">
      <c r="B7" s="178"/>
      <c r="C7" s="138" t="s">
        <v>2454</v>
      </c>
      <c r="D7" s="179"/>
      <c r="E7" s="179"/>
      <c r="F7" s="170"/>
    </row>
    <row r="8" spans="2:6" ht="17.25" customHeight="1" x14ac:dyDescent="0.25">
      <c r="D8" s="179"/>
      <c r="E8" s="179"/>
      <c r="F8" s="170"/>
    </row>
    <row r="9" spans="2:6" ht="15.75" thickBot="1" x14ac:dyDescent="0.3">
      <c r="B9" s="193" t="s">
        <v>121</v>
      </c>
      <c r="C9" s="194" t="s">
        <v>122</v>
      </c>
      <c r="D9" s="180" t="s">
        <v>123</v>
      </c>
      <c r="E9" s="180" t="s">
        <v>124</v>
      </c>
      <c r="F9" s="170"/>
    </row>
    <row r="10" spans="2:6" ht="20.100000000000001" customHeight="1" x14ac:dyDescent="0.25">
      <c r="B10" s="181">
        <v>1</v>
      </c>
      <c r="C10" s="182" t="s">
        <v>17</v>
      </c>
      <c r="D10" s="183" t="s">
        <v>154</v>
      </c>
      <c r="E10" s="184" t="s">
        <v>155</v>
      </c>
      <c r="F10" s="170"/>
    </row>
    <row r="11" spans="2:6" ht="20.100000000000001" customHeight="1" x14ac:dyDescent="0.25">
      <c r="B11" s="185">
        <v>2</v>
      </c>
      <c r="C11" s="186" t="s">
        <v>93</v>
      </c>
      <c r="D11" s="187" t="s">
        <v>156</v>
      </c>
      <c r="E11" s="187" t="s">
        <v>159</v>
      </c>
      <c r="F11" s="170"/>
    </row>
    <row r="12" spans="2:6" ht="20.100000000000001" customHeight="1" x14ac:dyDescent="0.25">
      <c r="B12" s="181">
        <v>3</v>
      </c>
      <c r="C12" s="182" t="s">
        <v>125</v>
      </c>
      <c r="D12" s="184" t="s">
        <v>157</v>
      </c>
      <c r="E12" s="184" t="s">
        <v>160</v>
      </c>
      <c r="F12" s="170"/>
    </row>
    <row r="13" spans="2:6" ht="20.100000000000001" customHeight="1" x14ac:dyDescent="0.25">
      <c r="B13" s="185">
        <v>4</v>
      </c>
      <c r="C13" s="186" t="s">
        <v>126</v>
      </c>
      <c r="D13" s="187" t="s">
        <v>161</v>
      </c>
      <c r="E13" s="187" t="s">
        <v>162</v>
      </c>
      <c r="F13" s="170"/>
    </row>
    <row r="14" spans="2:6" ht="20.100000000000001" customHeight="1" x14ac:dyDescent="0.25">
      <c r="B14" s="181">
        <v>5</v>
      </c>
      <c r="C14" s="182" t="s">
        <v>127</v>
      </c>
      <c r="D14" s="184" t="s">
        <v>163</v>
      </c>
      <c r="E14" s="184" t="s">
        <v>164</v>
      </c>
      <c r="F14" s="170"/>
    </row>
    <row r="15" spans="2:6" ht="20.100000000000001" customHeight="1" x14ac:dyDescent="0.25">
      <c r="B15" s="185">
        <v>6</v>
      </c>
      <c r="C15" s="186" t="s">
        <v>128</v>
      </c>
      <c r="D15" s="187" t="s">
        <v>165</v>
      </c>
      <c r="E15" s="187" t="s">
        <v>166</v>
      </c>
      <c r="F15" s="170"/>
    </row>
    <row r="16" spans="2:6" ht="20.100000000000001" customHeight="1" x14ac:dyDescent="0.25">
      <c r="B16" s="181">
        <v>7</v>
      </c>
      <c r="C16" s="182" t="s">
        <v>718</v>
      </c>
      <c r="D16" s="184" t="s">
        <v>167</v>
      </c>
      <c r="E16" s="184" t="s">
        <v>1653</v>
      </c>
      <c r="F16" s="170"/>
    </row>
    <row r="17" spans="2:6" ht="20.100000000000001" customHeight="1" x14ac:dyDescent="0.25">
      <c r="B17" s="185">
        <v>8</v>
      </c>
      <c r="C17" s="186" t="s">
        <v>129</v>
      </c>
      <c r="D17" s="187" t="s">
        <v>168</v>
      </c>
      <c r="E17" s="187" t="s">
        <v>169</v>
      </c>
      <c r="F17" s="170"/>
    </row>
    <row r="18" spans="2:6" ht="20.100000000000001" customHeight="1" x14ac:dyDescent="0.25">
      <c r="B18" s="181">
        <v>9</v>
      </c>
      <c r="C18" s="182" t="s">
        <v>130</v>
      </c>
      <c r="D18" s="184" t="s">
        <v>144</v>
      </c>
      <c r="E18" s="184" t="s">
        <v>148</v>
      </c>
      <c r="F18" s="170"/>
    </row>
    <row r="19" spans="2:6" ht="20.100000000000001" customHeight="1" x14ac:dyDescent="0.25">
      <c r="B19" s="185">
        <v>10</v>
      </c>
      <c r="C19" s="186" t="s">
        <v>131</v>
      </c>
      <c r="D19" s="187" t="s">
        <v>170</v>
      </c>
      <c r="E19" s="187" t="s">
        <v>171</v>
      </c>
      <c r="F19" s="170"/>
    </row>
    <row r="20" spans="2:6" ht="20.100000000000001" customHeight="1" x14ac:dyDescent="0.25">
      <c r="B20" s="181">
        <v>11</v>
      </c>
      <c r="C20" s="182" t="s">
        <v>132</v>
      </c>
      <c r="D20" s="184" t="s">
        <v>145</v>
      </c>
      <c r="E20" s="184" t="s">
        <v>149</v>
      </c>
      <c r="F20" s="170"/>
    </row>
    <row r="21" spans="2:6" ht="20.100000000000001" customHeight="1" x14ac:dyDescent="0.25">
      <c r="B21" s="185">
        <v>12</v>
      </c>
      <c r="C21" s="186" t="s">
        <v>133</v>
      </c>
      <c r="D21" s="187" t="s">
        <v>172</v>
      </c>
      <c r="E21" s="187" t="s">
        <v>173</v>
      </c>
      <c r="F21" s="170"/>
    </row>
    <row r="22" spans="2:6" ht="20.100000000000001" customHeight="1" x14ac:dyDescent="0.25">
      <c r="B22" s="181">
        <v>13</v>
      </c>
      <c r="C22" s="182" t="s">
        <v>134</v>
      </c>
      <c r="D22" s="184" t="s">
        <v>174</v>
      </c>
      <c r="E22" s="184" t="s">
        <v>175</v>
      </c>
      <c r="F22" s="170"/>
    </row>
    <row r="23" spans="2:6" ht="20.100000000000001" customHeight="1" x14ac:dyDescent="0.25">
      <c r="B23" s="185">
        <v>14</v>
      </c>
      <c r="C23" s="186" t="s">
        <v>135</v>
      </c>
      <c r="D23" s="187" t="s">
        <v>146</v>
      </c>
      <c r="E23" s="187" t="s">
        <v>150</v>
      </c>
      <c r="F23" s="170"/>
    </row>
    <row r="24" spans="2:6" ht="20.100000000000001" customHeight="1" x14ac:dyDescent="0.25">
      <c r="B24" s="181">
        <v>15</v>
      </c>
      <c r="C24" s="182" t="s">
        <v>136</v>
      </c>
      <c r="D24" s="184" t="s">
        <v>176</v>
      </c>
      <c r="E24" s="184" t="s">
        <v>177</v>
      </c>
      <c r="F24" s="170"/>
    </row>
    <row r="25" spans="2:6" ht="20.100000000000001" customHeight="1" x14ac:dyDescent="0.25">
      <c r="B25" s="185">
        <v>16</v>
      </c>
      <c r="C25" s="188" t="s">
        <v>137</v>
      </c>
      <c r="D25" s="187" t="s">
        <v>179</v>
      </c>
      <c r="E25" s="187" t="s">
        <v>178</v>
      </c>
      <c r="F25" s="170"/>
    </row>
    <row r="26" spans="2:6" ht="20.100000000000001" customHeight="1" x14ac:dyDescent="0.25">
      <c r="B26" s="181">
        <v>17</v>
      </c>
      <c r="C26" s="182" t="s">
        <v>1456</v>
      </c>
      <c r="D26" s="184" t="s">
        <v>180</v>
      </c>
      <c r="E26" s="184" t="s">
        <v>181</v>
      </c>
      <c r="F26" s="170"/>
    </row>
    <row r="27" spans="2:6" ht="20.100000000000001" customHeight="1" x14ac:dyDescent="0.25">
      <c r="B27" s="185">
        <v>18</v>
      </c>
      <c r="C27" s="186" t="s">
        <v>138</v>
      </c>
      <c r="D27" s="187" t="s">
        <v>147</v>
      </c>
      <c r="E27" s="187" t="s">
        <v>151</v>
      </c>
      <c r="F27" s="170"/>
    </row>
    <row r="28" spans="2:6" ht="20.100000000000001" customHeight="1" x14ac:dyDescent="0.25">
      <c r="B28" s="181">
        <v>19</v>
      </c>
      <c r="C28" s="182" t="s">
        <v>139</v>
      </c>
      <c r="D28" s="184" t="s">
        <v>182</v>
      </c>
      <c r="E28" s="184" t="s">
        <v>183</v>
      </c>
      <c r="F28" s="170"/>
    </row>
    <row r="29" spans="2:6" ht="20.100000000000001" customHeight="1" thickBot="1" x14ac:dyDescent="0.3">
      <c r="B29" s="189">
        <v>20</v>
      </c>
      <c r="C29" s="190" t="s">
        <v>140</v>
      </c>
      <c r="D29" s="191" t="s">
        <v>184</v>
      </c>
      <c r="E29" s="191" t="s">
        <v>185</v>
      </c>
      <c r="F29" s="170"/>
    </row>
    <row r="30" spans="2:6" ht="15.75" thickTop="1" x14ac:dyDescent="0.25">
      <c r="B30" s="192"/>
      <c r="C30" s="170"/>
      <c r="D30" s="170"/>
      <c r="E30" s="170"/>
      <c r="F30" s="170"/>
    </row>
  </sheetData>
  <sheetProtection algorithmName="SHA-512" hashValue="dOKh06Dp47YTC6hZq7zcTL1n8vszc1T8XHp6M151vh8EfYzI3p96tbm7WM3PKRyrn7d/abexrzJa1U/MpZwd7w==" saltValue="IOgn15fJ1QMAbXXvVOaERQ==" spinCount="100000" sheet="1" objects="1" scenarios="1"/>
  <mergeCells count="4">
    <mergeCell ref="C3:E3"/>
    <mergeCell ref="D4:E4"/>
    <mergeCell ref="B2:C2"/>
    <mergeCell ref="B5:B7"/>
  </mergeCells>
  <hyperlinks>
    <hyperlink ref="D10" location="'1. Acoustics MATRIX'!A1" display="1. Acoustics Matrix" xr:uid="{C52AC9C3-AAC2-44B2-9011-192EBDDFC072}"/>
    <hyperlink ref="E10" location="'1. Acoustics MASTER'!A1" display="1. Acoustics Master" xr:uid="{9352075B-C38B-463D-BF83-F91CB7410ABE}"/>
    <hyperlink ref="D11" location="'2. Civil Eng MATRIX'!A1" display="2. Civil Eng Matrix" xr:uid="{AA54240F-3880-4C73-8EC7-639519DD31C7}"/>
    <hyperlink ref="E11" location="'2. Civil Eng MASTER'!A1" display="2. Civil Eng Master" xr:uid="{E7FAFE22-7C4E-4F53-B2F7-4D2F573E0DDD}"/>
    <hyperlink ref="D12" location="'3. Electrical Eng MATRIX'!A1" display="3. Electrical Eng Matrix" xr:uid="{C15854A8-39FB-4C64-8751-0540E426F62E}"/>
    <hyperlink ref="D13" location="'4. Fire Eng MATRIX'!A1" display="4. Fire Eng Matrix" xr:uid="{A547F91D-F59B-45AC-A226-E087EF82FFE9}"/>
    <hyperlink ref="D14" location="'5. Hydraulic Eng MATRIX'!A1" display="5. Hydraulic Eng Matrix" xr:uid="{F403786A-D83B-4343-9869-FEAD814184A8}"/>
    <hyperlink ref="D15" location="'6. Mechanical Eng MATRIX'!A1" display="6. Mechanical Eng Matrix" xr:uid="{A200D69D-1306-4634-905C-A1284A95B83B}"/>
    <hyperlink ref="D16" location="'7. Structural Eng MATRIX'!A1" display="7. Structural Eng Matrix" xr:uid="{95A9924E-49C8-4AC2-8AEF-A8C718F77B37}"/>
    <hyperlink ref="D17" location="'8. Vertical Transport MATRIX'!A1" display="8. Vertical Transport Matrix" xr:uid="{318C1856-7A3E-41FF-A76C-6CCE13CC44F0}"/>
    <hyperlink ref="D18" location="'9. Building Design MATRIX'!A1" display="9. Building Design Matrix" xr:uid="{C36478DA-DA2A-43F8-8EA8-D1C8A64C9EDE}"/>
    <hyperlink ref="D19" location="'10. ESD MATRIX'!A1" display="10. ESD Matrix" xr:uid="{2CD15301-1734-4EEC-9423-E67C69009A8B}"/>
    <hyperlink ref="D20" location="'11. Land Surveying MATRIX'!A1" display="11. Land Surveying Matrix" xr:uid="{F5FA1BDE-D975-41EE-9872-478A88973D39}"/>
    <hyperlink ref="D21" location="'12. Enviro Svcs MATRIX'!A1" display="12. Enviro Svcs Matrix" xr:uid="{13161212-542E-432A-83F5-ED9C74583517}"/>
    <hyperlink ref="D22" location="'13. Security MATRIX'!A1" display="13. Security Matrix" xr:uid="{73E92BAE-3567-4BF2-A24F-7D1AEB3155F3}"/>
    <hyperlink ref="D23" location="'14. Time Planning MATRIX'!A1" display="14. Time Planning Matrix" xr:uid="{48746399-0FA3-496A-A1DE-10630A788620}"/>
    <hyperlink ref="D24" location="'15. Traffic MATRIX'!A1" display="15. Traffic Matrix" xr:uid="{947F3FDB-7DD0-4E5A-A9A5-2819D1C94BA3}"/>
    <hyperlink ref="D25" location="'16. Independent Super MATRIX'!A1" display="16. Independent Super Matrix" xr:uid="{38262FBE-6955-4CDC-AB61-1313456F02C7}"/>
    <hyperlink ref="D26" location="'17. Geotech MATRIX'!A1" display="17. Geotech Matrix" xr:uid="{EB65F7B1-1920-4932-8445-1CB5C043A73C}"/>
    <hyperlink ref="D27" location="'18. Landscape MATRIX'!A1" display="18. Landscape Matrix" xr:uid="{EDEB009B-78D0-4C91-9DBC-D8012E4EB771}"/>
    <hyperlink ref="D28" location="'19. Haz Mat Inspections MATRIX'!A1" display="19. Haz Mat Inspections Matrix" xr:uid="{AD1EACA6-F6BD-47C0-BB50-2CFC604A6330}"/>
    <hyperlink ref="D29" location="'20. BIM MATRIX'!A1" display="20. BIM Matrix" xr:uid="{5CA22FFF-05D6-4EA8-8494-F299541B4BCE}"/>
    <hyperlink ref="E12" location="'3. Electrical Eng MASTER'!A1" display="3. Electrical Eng Master" xr:uid="{669E49AB-5FC3-4365-A370-DA63444F26C3}"/>
    <hyperlink ref="E13" location="'4. Fire Eng MASTER'!A1" display="4. Fire Eng Master" xr:uid="{707AB9EB-CC7F-4B28-A1DF-BE48B6DC7036}"/>
    <hyperlink ref="E14" location="'5. Hydraulic Eng MASTER'!A1" display="5. Hydraulic Eng Master" xr:uid="{254730AE-B18F-46B5-B3AF-F4FC526460AD}"/>
    <hyperlink ref="E15" location="'6. Mechanical Eng MASTER'!A1" display="6. Mechanical Eng Master" xr:uid="{E823AF77-11E9-4BF4-802F-D295D5A2302B}"/>
    <hyperlink ref="E16" location="'7. Structural Eng MASTER'!A1" display="7. Structral Eng Master" xr:uid="{C55C52B9-8A01-452E-9A5B-E369BA673D84}"/>
    <hyperlink ref="E17" location="'8. Vertical Transport MASTER'!A1" display="8. Vertical Transport Master" xr:uid="{997D0718-415A-4AAF-B911-06B4EEDD8456}"/>
    <hyperlink ref="E18" location="'9. Building Design MASTER'!A1" display="9. Building Design Master" xr:uid="{D0842D72-F1DC-4DD5-BB3A-471BBE4EEE42}"/>
    <hyperlink ref="E19" location="'10. ESD MASTER'!A1" display="10. ESD Master" xr:uid="{055BF14A-D6BA-4802-82CB-B08196D70F1C}"/>
    <hyperlink ref="E20" location="'11. Land Surveying MASTER'!A1" display="11. Land Surveying Master" xr:uid="{4CFF5F31-7085-4B82-86C7-BB079DA0E65B}"/>
    <hyperlink ref="E21" location="'12. Enviro Svcs MASTER'!A1" display="12. Enviro Svcs Master" xr:uid="{07926C38-BE52-49C7-A499-7F7FC433049F}"/>
    <hyperlink ref="E22" location="'13. Security MASTER'!A1" display="13. Security Master" xr:uid="{7283D39E-E64F-4C72-9D9F-A0E76335DF57}"/>
    <hyperlink ref="E23" location="'14. Time Planning MASTER'!A1" display="14. Time Planning Master" xr:uid="{4134BBF6-4BA0-4A80-BECF-5FF4638DECC0}"/>
    <hyperlink ref="E24" location="'15. Traffic MASTER'!A1" display="15. Traffic Master" xr:uid="{D9041437-1654-4AE3-B645-3029F36CE2A0}"/>
    <hyperlink ref="E25" location="'16. Independent Super MASTER'!A1" display="16. Independent Super Master" xr:uid="{511F94A6-0727-432B-B496-FC36D99C159B}"/>
    <hyperlink ref="E26" location="'17. Geotech MASTER'!A1" display="17. Geotech Master" xr:uid="{A3598455-D853-4DD0-88B5-2A970083AE17}"/>
    <hyperlink ref="E27" location="'18. Landscape MASTER'!A1" display="18. Landscape Master" xr:uid="{20EAF7C6-C12B-4B0A-8EB4-18AA7756A46E}"/>
    <hyperlink ref="E28" location="'19. Haz Mat Inspections MASTER'!A1" display="19. Haz Mat Inspections Master" xr:uid="{78B263A2-3BB5-446F-A25E-C266C1F49EBF}"/>
    <hyperlink ref="E29" location="'20. BIM MASTER'!A1" display="20. BIM Master" xr:uid="{5EE898B7-CB7D-4C0D-8DAA-CC6E79A931E3}"/>
    <hyperlink ref="C5" location="'Contact Details'!A1" display="Contact Details" xr:uid="{106679AB-4A57-43CD-9FF7-E338F989E11C}"/>
    <hyperlink ref="C6" location="'Service Categories'!A1" display="Service's Offered" xr:uid="{F912BBDA-A9DA-4151-A297-7DC340388293}"/>
    <hyperlink ref="C7" location="'Document Control'!A1" display="Document Control" xr:uid="{16E686E9-3745-47E3-8328-B867DCD88438}"/>
  </hyperlinks>
  <pageMargins left="0.7" right="0.7" top="0.75" bottom="0.75" header="0.3" footer="0.3"/>
  <headerFooter>
    <oddHeader>&amp;C&amp;"Calibri"&amp;12&amp;KFF0000 OFFICIAL&amp;1#_x000D_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D962-EBD9-492B-AFCD-F2760C2BBB38}">
  <sheetPr>
    <tabColor theme="2" tint="-9.9978637043366805E-2"/>
  </sheetPr>
  <dimension ref="A1:F32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429</v>
      </c>
      <c r="C1" s="164"/>
      <c r="D1" s="164"/>
      <c r="E1" s="164"/>
      <c r="F1" s="164"/>
    </row>
    <row r="2" spans="1:6" ht="31.5" customHeight="1" thickTop="1" x14ac:dyDescent="0.25">
      <c r="A2" s="2" t="s">
        <v>112</v>
      </c>
      <c r="B2" s="1" t="s">
        <v>0</v>
      </c>
      <c r="C2" s="2" t="s">
        <v>1</v>
      </c>
      <c r="D2" s="2" t="s">
        <v>2</v>
      </c>
      <c r="E2" s="1" t="s">
        <v>3</v>
      </c>
      <c r="F2" s="3" t="s">
        <v>4</v>
      </c>
    </row>
    <row r="3" spans="1:6" ht="57" x14ac:dyDescent="0.25">
      <c r="A3" s="54" t="s">
        <v>338</v>
      </c>
      <c r="B3" s="54" t="s">
        <v>543</v>
      </c>
      <c r="C3" s="54" t="s">
        <v>544</v>
      </c>
      <c r="D3" s="54" t="s">
        <v>18</v>
      </c>
      <c r="E3" s="63">
        <v>390</v>
      </c>
      <c r="F3" s="54" t="s">
        <v>549</v>
      </c>
    </row>
    <row r="4" spans="1:6" x14ac:dyDescent="0.25">
      <c r="A4" s="64" t="s">
        <v>338</v>
      </c>
      <c r="B4" s="64" t="s">
        <v>543</v>
      </c>
      <c r="C4" s="64" t="s">
        <v>545</v>
      </c>
      <c r="D4" s="64" t="s">
        <v>34</v>
      </c>
      <c r="E4" s="65">
        <v>230</v>
      </c>
      <c r="F4" s="64" t="s">
        <v>550</v>
      </c>
    </row>
    <row r="5" spans="1:6" x14ac:dyDescent="0.25">
      <c r="A5" s="54" t="s">
        <v>338</v>
      </c>
      <c r="B5" s="54" t="s">
        <v>543</v>
      </c>
      <c r="C5" s="54" t="s">
        <v>545</v>
      </c>
      <c r="D5" s="54" t="s">
        <v>25</v>
      </c>
      <c r="E5" s="63">
        <v>190</v>
      </c>
      <c r="F5" s="54" t="s">
        <v>551</v>
      </c>
    </row>
    <row r="6" spans="1:6" ht="57" x14ac:dyDescent="0.25">
      <c r="A6" s="64" t="s">
        <v>338</v>
      </c>
      <c r="B6" s="64" t="s">
        <v>533</v>
      </c>
      <c r="C6" s="64" t="s">
        <v>544</v>
      </c>
      <c r="D6" s="64" t="s">
        <v>18</v>
      </c>
      <c r="E6" s="65">
        <v>390</v>
      </c>
      <c r="F6" s="64"/>
    </row>
    <row r="7" spans="1:6" ht="57" x14ac:dyDescent="0.25">
      <c r="A7" s="54" t="s">
        <v>338</v>
      </c>
      <c r="B7" s="54" t="s">
        <v>533</v>
      </c>
      <c r="C7" s="54" t="s">
        <v>544</v>
      </c>
      <c r="D7" s="54" t="s">
        <v>42</v>
      </c>
      <c r="E7" s="63">
        <v>360</v>
      </c>
      <c r="F7" s="54"/>
    </row>
    <row r="8" spans="1:6" ht="57" x14ac:dyDescent="0.25">
      <c r="A8" s="64" t="s">
        <v>338</v>
      </c>
      <c r="B8" s="64" t="s">
        <v>533</v>
      </c>
      <c r="C8" s="64" t="s">
        <v>544</v>
      </c>
      <c r="D8" s="64" t="s">
        <v>7</v>
      </c>
      <c r="E8" s="65">
        <v>300</v>
      </c>
      <c r="F8" s="64"/>
    </row>
    <row r="9" spans="1:6" ht="57" x14ac:dyDescent="0.25">
      <c r="A9" s="54" t="s">
        <v>338</v>
      </c>
      <c r="B9" s="54" t="s">
        <v>533</v>
      </c>
      <c r="C9" s="54" t="s">
        <v>544</v>
      </c>
      <c r="D9" s="54" t="s">
        <v>10</v>
      </c>
      <c r="E9" s="63">
        <v>260</v>
      </c>
      <c r="F9" s="54"/>
    </row>
    <row r="10" spans="1:6" ht="57" x14ac:dyDescent="0.25">
      <c r="A10" s="64" t="s">
        <v>338</v>
      </c>
      <c r="B10" s="64" t="s">
        <v>533</v>
      </c>
      <c r="C10" s="64" t="s">
        <v>544</v>
      </c>
      <c r="D10" s="64" t="s">
        <v>25</v>
      </c>
      <c r="E10" s="65">
        <v>190</v>
      </c>
      <c r="F10" s="64"/>
    </row>
    <row r="11" spans="1:6" ht="57" x14ac:dyDescent="0.25">
      <c r="A11" s="54" t="s">
        <v>338</v>
      </c>
      <c r="B11" s="54" t="s">
        <v>533</v>
      </c>
      <c r="C11" s="54" t="s">
        <v>544</v>
      </c>
      <c r="D11" s="54" t="s">
        <v>12</v>
      </c>
      <c r="E11" s="63">
        <v>160</v>
      </c>
      <c r="F11" s="54"/>
    </row>
    <row r="12" spans="1:6" x14ac:dyDescent="0.25">
      <c r="A12" s="64" t="s">
        <v>338</v>
      </c>
      <c r="B12" s="64" t="s">
        <v>533</v>
      </c>
      <c r="C12" s="64" t="s">
        <v>546</v>
      </c>
      <c r="D12" s="64" t="s">
        <v>34</v>
      </c>
      <c r="E12" s="65">
        <v>230</v>
      </c>
      <c r="F12" s="64"/>
    </row>
    <row r="13" spans="1:6" x14ac:dyDescent="0.25">
      <c r="A13" s="54" t="s">
        <v>338</v>
      </c>
      <c r="B13" s="54" t="s">
        <v>533</v>
      </c>
      <c r="C13" s="54" t="s">
        <v>547</v>
      </c>
      <c r="D13" s="54" t="s">
        <v>13</v>
      </c>
      <c r="E13" s="63">
        <v>200</v>
      </c>
      <c r="F13" s="54"/>
    </row>
    <row r="14" spans="1:6" ht="15.75" thickBot="1" x14ac:dyDescent="0.3">
      <c r="A14" s="66" t="s">
        <v>338</v>
      </c>
      <c r="B14" s="66" t="s">
        <v>533</v>
      </c>
      <c r="C14" s="66" t="s">
        <v>548</v>
      </c>
      <c r="D14" s="66" t="s">
        <v>43</v>
      </c>
      <c r="E14" s="67">
        <v>180</v>
      </c>
      <c r="F14" s="66"/>
    </row>
    <row r="15" spans="1:6" ht="15.75" thickTop="1" x14ac:dyDescent="0.25">
      <c r="A15" s="69" t="s">
        <v>92</v>
      </c>
      <c r="B15" s="69" t="s">
        <v>5</v>
      </c>
      <c r="C15" s="69" t="s">
        <v>125</v>
      </c>
      <c r="D15" s="69" t="s">
        <v>40</v>
      </c>
      <c r="E15" s="70">
        <v>470.25</v>
      </c>
      <c r="F15" s="69" t="s">
        <v>94</v>
      </c>
    </row>
    <row r="16" spans="1:6" x14ac:dyDescent="0.25">
      <c r="A16" s="64" t="s">
        <v>92</v>
      </c>
      <c r="B16" s="64" t="s">
        <v>5</v>
      </c>
      <c r="C16" s="64" t="s">
        <v>125</v>
      </c>
      <c r="D16" s="64" t="s">
        <v>18</v>
      </c>
      <c r="E16" s="65">
        <v>370.97500000000002</v>
      </c>
      <c r="F16" s="64" t="s">
        <v>95</v>
      </c>
    </row>
    <row r="17" spans="1:6" x14ac:dyDescent="0.25">
      <c r="A17" s="54" t="s">
        <v>92</v>
      </c>
      <c r="B17" s="54" t="s">
        <v>5</v>
      </c>
      <c r="C17" s="54" t="s">
        <v>125</v>
      </c>
      <c r="D17" s="54" t="s">
        <v>21</v>
      </c>
      <c r="E17" s="63">
        <v>339.625</v>
      </c>
      <c r="F17" s="54" t="s">
        <v>96</v>
      </c>
    </row>
    <row r="18" spans="1:6" x14ac:dyDescent="0.25">
      <c r="A18" s="64" t="s">
        <v>92</v>
      </c>
      <c r="B18" s="64" t="s">
        <v>5</v>
      </c>
      <c r="C18" s="64" t="s">
        <v>125</v>
      </c>
      <c r="D18" s="64" t="s">
        <v>42</v>
      </c>
      <c r="E18" s="65">
        <v>266.47500000000002</v>
      </c>
      <c r="F18" s="64" t="s">
        <v>97</v>
      </c>
    </row>
    <row r="19" spans="1:6" x14ac:dyDescent="0.25">
      <c r="A19" s="54" t="s">
        <v>92</v>
      </c>
      <c r="B19" s="54" t="s">
        <v>5</v>
      </c>
      <c r="C19" s="54" t="s">
        <v>125</v>
      </c>
      <c r="D19" s="54" t="s">
        <v>10</v>
      </c>
      <c r="E19" s="63">
        <v>219.45</v>
      </c>
      <c r="F19" s="54" t="s">
        <v>98</v>
      </c>
    </row>
    <row r="20" spans="1:6" ht="28.5" x14ac:dyDescent="0.25">
      <c r="A20" s="64" t="s">
        <v>92</v>
      </c>
      <c r="B20" s="64" t="s">
        <v>5</v>
      </c>
      <c r="C20" s="64" t="s">
        <v>125</v>
      </c>
      <c r="D20" s="64" t="s">
        <v>34</v>
      </c>
      <c r="E20" s="65">
        <v>182.875</v>
      </c>
      <c r="F20" s="64" t="s">
        <v>99</v>
      </c>
    </row>
    <row r="21" spans="1:6" x14ac:dyDescent="0.25">
      <c r="A21" s="54" t="s">
        <v>92</v>
      </c>
      <c r="B21" s="54" t="s">
        <v>5</v>
      </c>
      <c r="C21" s="54" t="s">
        <v>125</v>
      </c>
      <c r="D21" s="54" t="s">
        <v>12</v>
      </c>
      <c r="E21" s="63">
        <v>156.75</v>
      </c>
      <c r="F21" s="54" t="s">
        <v>100</v>
      </c>
    </row>
    <row r="22" spans="1:6" ht="28.5" x14ac:dyDescent="0.25">
      <c r="A22" s="64" t="s">
        <v>92</v>
      </c>
      <c r="B22" s="64" t="s">
        <v>5</v>
      </c>
      <c r="C22" s="64" t="s">
        <v>125</v>
      </c>
      <c r="D22" s="64" t="s">
        <v>34</v>
      </c>
      <c r="E22" s="65">
        <v>256.02499999999998</v>
      </c>
      <c r="F22" s="64" t="s">
        <v>101</v>
      </c>
    </row>
    <row r="23" spans="1:6" x14ac:dyDescent="0.25">
      <c r="A23" s="54" t="s">
        <v>92</v>
      </c>
      <c r="B23" s="54" t="s">
        <v>5</v>
      </c>
      <c r="C23" s="54" t="s">
        <v>125</v>
      </c>
      <c r="D23" s="54" t="s">
        <v>13</v>
      </c>
      <c r="E23" s="63">
        <v>203.77500000000001</v>
      </c>
      <c r="F23" s="54" t="s">
        <v>102</v>
      </c>
    </row>
    <row r="24" spans="1:6" x14ac:dyDescent="0.25">
      <c r="A24" s="64" t="s">
        <v>92</v>
      </c>
      <c r="B24" s="64" t="s">
        <v>5</v>
      </c>
      <c r="C24" s="64" t="s">
        <v>125</v>
      </c>
      <c r="D24" s="64" t="s">
        <v>43</v>
      </c>
      <c r="E24" s="65">
        <v>161.97499999999999</v>
      </c>
      <c r="F24" s="64" t="s">
        <v>103</v>
      </c>
    </row>
    <row r="25" spans="1:6" ht="71.25" x14ac:dyDescent="0.25">
      <c r="A25" s="54" t="s">
        <v>92</v>
      </c>
      <c r="B25" s="54" t="s">
        <v>104</v>
      </c>
      <c r="C25" s="54" t="s">
        <v>125</v>
      </c>
      <c r="D25" s="54" t="s">
        <v>18</v>
      </c>
      <c r="E25" s="63">
        <v>242</v>
      </c>
      <c r="F25" s="54" t="s">
        <v>105</v>
      </c>
    </row>
    <row r="26" spans="1:6" ht="71.25" x14ac:dyDescent="0.25">
      <c r="A26" s="64" t="s">
        <v>92</v>
      </c>
      <c r="B26" s="64" t="s">
        <v>104</v>
      </c>
      <c r="C26" s="64" t="s">
        <v>125</v>
      </c>
      <c r="D26" s="64" t="s">
        <v>21</v>
      </c>
      <c r="E26" s="65">
        <v>176</v>
      </c>
      <c r="F26" s="64" t="s">
        <v>106</v>
      </c>
    </row>
    <row r="27" spans="1:6" ht="71.25" x14ac:dyDescent="0.25">
      <c r="A27" s="54" t="s">
        <v>92</v>
      </c>
      <c r="B27" s="54" t="s">
        <v>104</v>
      </c>
      <c r="C27" s="54" t="s">
        <v>125</v>
      </c>
      <c r="D27" s="54" t="s">
        <v>42</v>
      </c>
      <c r="E27" s="63">
        <v>115.5</v>
      </c>
      <c r="F27" s="54" t="s">
        <v>106</v>
      </c>
    </row>
    <row r="28" spans="1:6" ht="71.25" x14ac:dyDescent="0.25">
      <c r="A28" s="64" t="s">
        <v>92</v>
      </c>
      <c r="B28" s="64" t="s">
        <v>104</v>
      </c>
      <c r="C28" s="64" t="s">
        <v>125</v>
      </c>
      <c r="D28" s="64" t="s">
        <v>10</v>
      </c>
      <c r="E28" s="65">
        <v>95</v>
      </c>
      <c r="F28" s="64" t="s">
        <v>107</v>
      </c>
    </row>
    <row r="29" spans="1:6" ht="85.5" x14ac:dyDescent="0.25">
      <c r="A29" s="54" t="s">
        <v>92</v>
      </c>
      <c r="B29" s="54" t="s">
        <v>104</v>
      </c>
      <c r="C29" s="54" t="s">
        <v>125</v>
      </c>
      <c r="D29" s="54" t="s">
        <v>34</v>
      </c>
      <c r="E29" s="63">
        <v>80</v>
      </c>
      <c r="F29" s="54" t="s">
        <v>108</v>
      </c>
    </row>
    <row r="30" spans="1:6" ht="85.5" x14ac:dyDescent="0.25">
      <c r="A30" s="64" t="s">
        <v>92</v>
      </c>
      <c r="B30" s="64" t="s">
        <v>104</v>
      </c>
      <c r="C30" s="64" t="s">
        <v>125</v>
      </c>
      <c r="D30" s="64" t="s">
        <v>34</v>
      </c>
      <c r="E30" s="65">
        <v>148.5</v>
      </c>
      <c r="F30" s="64" t="s">
        <v>109</v>
      </c>
    </row>
    <row r="31" spans="1:6" ht="71.25" x14ac:dyDescent="0.25">
      <c r="A31" s="54" t="s">
        <v>92</v>
      </c>
      <c r="B31" s="54" t="s">
        <v>104</v>
      </c>
      <c r="C31" s="54" t="s">
        <v>125</v>
      </c>
      <c r="D31" s="54" t="s">
        <v>13</v>
      </c>
      <c r="E31" s="63">
        <v>82.5</v>
      </c>
      <c r="F31" s="54" t="s">
        <v>110</v>
      </c>
    </row>
    <row r="32" spans="1:6" ht="72" thickBot="1" x14ac:dyDescent="0.3">
      <c r="A32" s="66" t="s">
        <v>92</v>
      </c>
      <c r="B32" s="66" t="s">
        <v>104</v>
      </c>
      <c r="C32" s="66" t="s">
        <v>125</v>
      </c>
      <c r="D32" s="66" t="s">
        <v>43</v>
      </c>
      <c r="E32" s="67">
        <v>66</v>
      </c>
      <c r="F32" s="66" t="s">
        <v>111</v>
      </c>
    </row>
    <row r="33" spans="1:6" ht="29.25" thickTop="1" x14ac:dyDescent="0.25">
      <c r="A33" s="69" t="s">
        <v>343</v>
      </c>
      <c r="B33" s="69" t="s">
        <v>339</v>
      </c>
      <c r="C33" s="69" t="s">
        <v>453</v>
      </c>
      <c r="D33" s="69" t="s">
        <v>10</v>
      </c>
      <c r="E33" s="70">
        <v>190</v>
      </c>
      <c r="F33" s="69"/>
    </row>
    <row r="34" spans="1:6" ht="28.5" x14ac:dyDescent="0.25">
      <c r="A34" s="64" t="s">
        <v>343</v>
      </c>
      <c r="B34" s="64" t="s">
        <v>454</v>
      </c>
      <c r="C34" s="64" t="s">
        <v>455</v>
      </c>
      <c r="D34" s="64" t="s">
        <v>10</v>
      </c>
      <c r="E34" s="65">
        <v>275</v>
      </c>
      <c r="F34" s="64" t="s">
        <v>457</v>
      </c>
    </row>
    <row r="35" spans="1:6" ht="28.5" x14ac:dyDescent="0.25">
      <c r="A35" s="54" t="s">
        <v>343</v>
      </c>
      <c r="B35" s="54" t="s">
        <v>454</v>
      </c>
      <c r="C35" s="54" t="s">
        <v>455</v>
      </c>
      <c r="D35" s="54" t="s">
        <v>9</v>
      </c>
      <c r="E35" s="63">
        <v>160</v>
      </c>
      <c r="F35" s="54" t="s">
        <v>457</v>
      </c>
    </row>
    <row r="36" spans="1:6" ht="28.5" x14ac:dyDescent="0.25">
      <c r="A36" s="64" t="s">
        <v>343</v>
      </c>
      <c r="B36" s="64" t="s">
        <v>454</v>
      </c>
      <c r="C36" s="64" t="s">
        <v>455</v>
      </c>
      <c r="D36" s="64" t="s">
        <v>34</v>
      </c>
      <c r="E36" s="65">
        <v>210</v>
      </c>
      <c r="F36" s="64" t="s">
        <v>457</v>
      </c>
    </row>
    <row r="37" spans="1:6" ht="29.25" thickBot="1" x14ac:dyDescent="0.3">
      <c r="A37" s="55" t="s">
        <v>343</v>
      </c>
      <c r="B37" s="55" t="s">
        <v>340</v>
      </c>
      <c r="C37" s="55" t="s">
        <v>456</v>
      </c>
      <c r="D37" s="55" t="s">
        <v>42</v>
      </c>
      <c r="E37" s="68">
        <v>210</v>
      </c>
      <c r="F37" s="55"/>
    </row>
    <row r="38" spans="1:6" ht="15.75" thickTop="1" x14ac:dyDescent="0.25">
      <c r="A38" s="100" t="s">
        <v>461</v>
      </c>
      <c r="B38" s="100" t="s">
        <v>5</v>
      </c>
      <c r="C38" s="100" t="s">
        <v>458</v>
      </c>
      <c r="D38" s="100" t="s">
        <v>18</v>
      </c>
      <c r="E38" s="101">
        <v>270</v>
      </c>
      <c r="F38" s="100"/>
    </row>
    <row r="39" spans="1:6" x14ac:dyDescent="0.25">
      <c r="A39" s="54" t="s">
        <v>461</v>
      </c>
      <c r="B39" s="54" t="s">
        <v>5</v>
      </c>
      <c r="C39" s="54" t="s">
        <v>458</v>
      </c>
      <c r="D39" s="54" t="s">
        <v>21</v>
      </c>
      <c r="E39" s="63">
        <v>245</v>
      </c>
      <c r="F39" s="54"/>
    </row>
    <row r="40" spans="1:6" x14ac:dyDescent="0.25">
      <c r="A40" s="64" t="s">
        <v>461</v>
      </c>
      <c r="B40" s="64" t="s">
        <v>5</v>
      </c>
      <c r="C40" s="64" t="s">
        <v>458</v>
      </c>
      <c r="D40" s="64" t="s">
        <v>9</v>
      </c>
      <c r="E40" s="65">
        <v>225</v>
      </c>
      <c r="F40" s="64"/>
    </row>
    <row r="41" spans="1:6" x14ac:dyDescent="0.25">
      <c r="A41" s="54" t="s">
        <v>461</v>
      </c>
      <c r="B41" s="54" t="s">
        <v>5</v>
      </c>
      <c r="C41" s="54" t="s">
        <v>458</v>
      </c>
      <c r="D41" s="54" t="s">
        <v>10</v>
      </c>
      <c r="E41" s="63">
        <v>200</v>
      </c>
      <c r="F41" s="54"/>
    </row>
    <row r="42" spans="1:6" ht="28.5" x14ac:dyDescent="0.25">
      <c r="A42" s="64" t="s">
        <v>461</v>
      </c>
      <c r="B42" s="64" t="s">
        <v>5</v>
      </c>
      <c r="C42" s="64" t="s">
        <v>459</v>
      </c>
      <c r="D42" s="64" t="s">
        <v>34</v>
      </c>
      <c r="E42" s="65">
        <v>180</v>
      </c>
      <c r="F42" s="64"/>
    </row>
    <row r="43" spans="1:6" x14ac:dyDescent="0.25">
      <c r="A43" s="54" t="s">
        <v>461</v>
      </c>
      <c r="B43" s="54" t="s">
        <v>5</v>
      </c>
      <c r="C43" s="54" t="s">
        <v>458</v>
      </c>
      <c r="D43" s="54" t="s">
        <v>12</v>
      </c>
      <c r="E43" s="63">
        <v>170</v>
      </c>
      <c r="F43" s="54"/>
    </row>
    <row r="44" spans="1:6" x14ac:dyDescent="0.25">
      <c r="A44" s="64" t="s">
        <v>461</v>
      </c>
      <c r="B44" s="64" t="s">
        <v>5</v>
      </c>
      <c r="C44" s="64" t="s">
        <v>458</v>
      </c>
      <c r="D44" s="64" t="s">
        <v>43</v>
      </c>
      <c r="E44" s="65">
        <v>150</v>
      </c>
      <c r="F44" s="64"/>
    </row>
    <row r="45" spans="1:6" ht="15.75" thickBot="1" x14ac:dyDescent="0.3">
      <c r="A45" s="55" t="s">
        <v>461</v>
      </c>
      <c r="B45" s="55" t="s">
        <v>5</v>
      </c>
      <c r="C45" s="55" t="s">
        <v>460</v>
      </c>
      <c r="D45" s="55" t="s">
        <v>13</v>
      </c>
      <c r="E45" s="68">
        <v>150</v>
      </c>
      <c r="F45" s="55"/>
    </row>
    <row r="46" spans="1:6" ht="29.25" thickTop="1" x14ac:dyDescent="0.25">
      <c r="A46" s="100" t="s">
        <v>466</v>
      </c>
      <c r="B46" s="100" t="s">
        <v>198</v>
      </c>
      <c r="C46" s="100" t="s">
        <v>462</v>
      </c>
      <c r="D46" s="100" t="s">
        <v>40</v>
      </c>
      <c r="E46" s="101">
        <v>510</v>
      </c>
      <c r="F46" s="100"/>
    </row>
    <row r="47" spans="1:6" ht="42.75" x14ac:dyDescent="0.25">
      <c r="A47" s="54" t="s">
        <v>466</v>
      </c>
      <c r="B47" s="54" t="s">
        <v>330</v>
      </c>
      <c r="C47" s="54" t="s">
        <v>463</v>
      </c>
      <c r="D47" s="54" t="s">
        <v>18</v>
      </c>
      <c r="E47" s="63">
        <v>380</v>
      </c>
      <c r="F47" s="54"/>
    </row>
    <row r="48" spans="1:6" ht="28.5" x14ac:dyDescent="0.25">
      <c r="A48" s="64" t="s">
        <v>466</v>
      </c>
      <c r="B48" s="64" t="s">
        <v>198</v>
      </c>
      <c r="C48" s="64" t="s">
        <v>462</v>
      </c>
      <c r="D48" s="64" t="s">
        <v>21</v>
      </c>
      <c r="E48" s="65">
        <v>330</v>
      </c>
      <c r="F48" s="64"/>
    </row>
    <row r="49" spans="1:6" ht="42.75" x14ac:dyDescent="0.25">
      <c r="A49" s="54" t="s">
        <v>466</v>
      </c>
      <c r="B49" s="54" t="s">
        <v>330</v>
      </c>
      <c r="C49" s="54" t="s">
        <v>464</v>
      </c>
      <c r="D49" s="54" t="s">
        <v>42</v>
      </c>
      <c r="E49" s="63">
        <v>280</v>
      </c>
      <c r="F49" s="54"/>
    </row>
    <row r="50" spans="1:6" x14ac:dyDescent="0.25">
      <c r="A50" s="64" t="s">
        <v>466</v>
      </c>
      <c r="B50" s="64" t="s">
        <v>198</v>
      </c>
      <c r="C50" s="64" t="s">
        <v>465</v>
      </c>
      <c r="D50" s="64" t="s">
        <v>10</v>
      </c>
      <c r="E50" s="65">
        <v>225</v>
      </c>
      <c r="F50" s="64"/>
    </row>
    <row r="51" spans="1:6" ht="15.75" thickBot="1" x14ac:dyDescent="0.3">
      <c r="A51" s="55" t="s">
        <v>466</v>
      </c>
      <c r="B51" s="55" t="s">
        <v>198</v>
      </c>
      <c r="C51" s="55" t="s">
        <v>465</v>
      </c>
      <c r="D51" s="55" t="s">
        <v>13</v>
      </c>
      <c r="E51" s="68">
        <v>120</v>
      </c>
      <c r="F51" s="55"/>
    </row>
    <row r="52" spans="1:6" ht="143.25" thickTop="1" x14ac:dyDescent="0.25">
      <c r="A52" s="100" t="s">
        <v>44</v>
      </c>
      <c r="B52" s="100" t="s">
        <v>38</v>
      </c>
      <c r="C52" s="100" t="s">
        <v>430</v>
      </c>
      <c r="D52" s="100" t="s">
        <v>40</v>
      </c>
      <c r="E52" s="101">
        <v>420</v>
      </c>
      <c r="F52" s="100" t="s">
        <v>212</v>
      </c>
    </row>
    <row r="53" spans="1:6" ht="142.5" x14ac:dyDescent="0.25">
      <c r="A53" s="54" t="s">
        <v>44</v>
      </c>
      <c r="B53" s="54" t="s">
        <v>38</v>
      </c>
      <c r="C53" s="54" t="s">
        <v>430</v>
      </c>
      <c r="D53" s="54" t="s">
        <v>18</v>
      </c>
      <c r="E53" s="63">
        <v>420</v>
      </c>
      <c r="F53" s="54" t="s">
        <v>212</v>
      </c>
    </row>
    <row r="54" spans="1:6" ht="142.5" x14ac:dyDescent="0.25">
      <c r="A54" s="64" t="s">
        <v>44</v>
      </c>
      <c r="B54" s="64" t="s">
        <v>38</v>
      </c>
      <c r="C54" s="64" t="s">
        <v>430</v>
      </c>
      <c r="D54" s="64" t="s">
        <v>7</v>
      </c>
      <c r="E54" s="65">
        <v>375</v>
      </c>
      <c r="F54" s="64" t="s">
        <v>212</v>
      </c>
    </row>
    <row r="55" spans="1:6" ht="142.5" x14ac:dyDescent="0.25">
      <c r="A55" s="54" t="s">
        <v>44</v>
      </c>
      <c r="B55" s="54" t="s">
        <v>38</v>
      </c>
      <c r="C55" s="54" t="s">
        <v>430</v>
      </c>
      <c r="D55" s="54" t="s">
        <v>21</v>
      </c>
      <c r="E55" s="63">
        <v>375</v>
      </c>
      <c r="F55" s="54" t="s">
        <v>212</v>
      </c>
    </row>
    <row r="56" spans="1:6" ht="142.5" x14ac:dyDescent="0.25">
      <c r="A56" s="64" t="s">
        <v>44</v>
      </c>
      <c r="B56" s="64" t="s">
        <v>38</v>
      </c>
      <c r="C56" s="64" t="s">
        <v>430</v>
      </c>
      <c r="D56" s="64" t="s">
        <v>42</v>
      </c>
      <c r="E56" s="65">
        <v>340</v>
      </c>
      <c r="F56" s="64" t="s">
        <v>212</v>
      </c>
    </row>
    <row r="57" spans="1:6" ht="142.5" x14ac:dyDescent="0.25">
      <c r="A57" s="54" t="s">
        <v>44</v>
      </c>
      <c r="B57" s="54" t="s">
        <v>38</v>
      </c>
      <c r="C57" s="54" t="s">
        <v>430</v>
      </c>
      <c r="D57" s="54" t="s">
        <v>9</v>
      </c>
      <c r="E57" s="63">
        <v>340</v>
      </c>
      <c r="F57" s="54" t="s">
        <v>212</v>
      </c>
    </row>
    <row r="58" spans="1:6" ht="142.5" x14ac:dyDescent="0.25">
      <c r="A58" s="64" t="s">
        <v>44</v>
      </c>
      <c r="B58" s="64" t="s">
        <v>38</v>
      </c>
      <c r="C58" s="64" t="s">
        <v>430</v>
      </c>
      <c r="D58" s="64" t="s">
        <v>10</v>
      </c>
      <c r="E58" s="65">
        <v>290</v>
      </c>
      <c r="F58" s="64" t="s">
        <v>212</v>
      </c>
    </row>
    <row r="59" spans="1:6" ht="142.5" x14ac:dyDescent="0.25">
      <c r="A59" s="54" t="s">
        <v>44</v>
      </c>
      <c r="B59" s="54" t="s">
        <v>38</v>
      </c>
      <c r="C59" s="54" t="s">
        <v>430</v>
      </c>
      <c r="D59" s="54" t="s">
        <v>25</v>
      </c>
      <c r="E59" s="63">
        <v>290</v>
      </c>
      <c r="F59" s="54" t="s">
        <v>212</v>
      </c>
    </row>
    <row r="60" spans="1:6" ht="142.5" x14ac:dyDescent="0.25">
      <c r="A60" s="64" t="s">
        <v>44</v>
      </c>
      <c r="B60" s="64" t="s">
        <v>38</v>
      </c>
      <c r="C60" s="64" t="s">
        <v>430</v>
      </c>
      <c r="D60" s="64" t="s">
        <v>34</v>
      </c>
      <c r="E60" s="65">
        <v>230</v>
      </c>
      <c r="F60" s="64" t="s">
        <v>212</v>
      </c>
    </row>
    <row r="61" spans="1:6" ht="142.5" x14ac:dyDescent="0.25">
      <c r="A61" s="54" t="s">
        <v>44</v>
      </c>
      <c r="B61" s="54" t="s">
        <v>38</v>
      </c>
      <c r="C61" s="54" t="s">
        <v>430</v>
      </c>
      <c r="D61" s="54" t="s">
        <v>13</v>
      </c>
      <c r="E61" s="63">
        <v>250</v>
      </c>
      <c r="F61" s="54" t="s">
        <v>212</v>
      </c>
    </row>
    <row r="62" spans="1:6" ht="142.5" x14ac:dyDescent="0.25">
      <c r="A62" s="64" t="s">
        <v>44</v>
      </c>
      <c r="B62" s="64" t="s">
        <v>38</v>
      </c>
      <c r="C62" s="64" t="s">
        <v>430</v>
      </c>
      <c r="D62" s="64" t="s">
        <v>43</v>
      </c>
      <c r="E62" s="65">
        <v>200</v>
      </c>
      <c r="F62" s="64" t="s">
        <v>212</v>
      </c>
    </row>
    <row r="63" spans="1:6" ht="143.25" thickBot="1" x14ac:dyDescent="0.3">
      <c r="A63" s="55" t="s">
        <v>44</v>
      </c>
      <c r="B63" s="55" t="s">
        <v>38</v>
      </c>
      <c r="C63" s="55" t="s">
        <v>430</v>
      </c>
      <c r="D63" s="55" t="s">
        <v>12</v>
      </c>
      <c r="E63" s="68">
        <v>180</v>
      </c>
      <c r="F63" s="55" t="s">
        <v>212</v>
      </c>
    </row>
    <row r="64" spans="1:6" ht="57.75" thickTop="1" x14ac:dyDescent="0.25">
      <c r="A64" s="100" t="s">
        <v>552</v>
      </c>
      <c r="B64" s="100" t="s">
        <v>198</v>
      </c>
      <c r="C64" s="100" t="s">
        <v>553</v>
      </c>
      <c r="D64" s="100" t="s">
        <v>18</v>
      </c>
      <c r="E64" s="101">
        <v>269.5</v>
      </c>
      <c r="F64" s="100"/>
    </row>
    <row r="65" spans="1:6" ht="57" x14ac:dyDescent="0.25">
      <c r="A65" s="54" t="s">
        <v>552</v>
      </c>
      <c r="B65" s="54" t="s">
        <v>198</v>
      </c>
      <c r="C65" s="54" t="s">
        <v>553</v>
      </c>
      <c r="D65" s="54" t="s">
        <v>10</v>
      </c>
      <c r="E65" s="63">
        <v>250</v>
      </c>
      <c r="F65" s="54"/>
    </row>
    <row r="66" spans="1:6" ht="43.5" thickBot="1" x14ac:dyDescent="0.3">
      <c r="A66" s="66" t="s">
        <v>552</v>
      </c>
      <c r="B66" s="66" t="s">
        <v>198</v>
      </c>
      <c r="C66" s="66" t="s">
        <v>554</v>
      </c>
      <c r="D66" s="66" t="s">
        <v>555</v>
      </c>
      <c r="E66" s="67">
        <v>192.5</v>
      </c>
      <c r="F66" s="66" t="s">
        <v>555</v>
      </c>
    </row>
    <row r="67" spans="1:6" ht="15.75" thickTop="1" x14ac:dyDescent="0.25">
      <c r="A67" s="69" t="s">
        <v>61</v>
      </c>
      <c r="B67" s="69" t="s">
        <v>53</v>
      </c>
      <c r="C67" s="69" t="s">
        <v>125</v>
      </c>
      <c r="D67" s="69" t="s">
        <v>18</v>
      </c>
      <c r="E67" s="70">
        <v>385</v>
      </c>
      <c r="F67" s="69" t="s">
        <v>18</v>
      </c>
    </row>
    <row r="68" spans="1:6" x14ac:dyDescent="0.25">
      <c r="A68" s="64" t="s">
        <v>61</v>
      </c>
      <c r="B68" s="64" t="s">
        <v>53</v>
      </c>
      <c r="C68" s="64" t="s">
        <v>125</v>
      </c>
      <c r="D68" s="64" t="s">
        <v>42</v>
      </c>
      <c r="E68" s="65">
        <v>363</v>
      </c>
      <c r="F68" s="64" t="s">
        <v>54</v>
      </c>
    </row>
    <row r="69" spans="1:6" x14ac:dyDescent="0.25">
      <c r="A69" s="54" t="s">
        <v>61</v>
      </c>
      <c r="B69" s="54" t="s">
        <v>53</v>
      </c>
      <c r="C69" s="54" t="s">
        <v>125</v>
      </c>
      <c r="D69" s="54" t="s">
        <v>9</v>
      </c>
      <c r="E69" s="63">
        <v>341</v>
      </c>
      <c r="F69" s="54" t="s">
        <v>55</v>
      </c>
    </row>
    <row r="70" spans="1:6" x14ac:dyDescent="0.25">
      <c r="A70" s="64" t="s">
        <v>61</v>
      </c>
      <c r="B70" s="64" t="s">
        <v>53</v>
      </c>
      <c r="C70" s="64" t="s">
        <v>125</v>
      </c>
      <c r="D70" s="64" t="s">
        <v>34</v>
      </c>
      <c r="E70" s="65">
        <v>308</v>
      </c>
      <c r="F70" s="64" t="s">
        <v>56</v>
      </c>
    </row>
    <row r="71" spans="1:6" ht="28.5" x14ac:dyDescent="0.25">
      <c r="A71" s="54" t="s">
        <v>61</v>
      </c>
      <c r="B71" s="54" t="s">
        <v>53</v>
      </c>
      <c r="C71" s="54" t="s">
        <v>125</v>
      </c>
      <c r="D71" s="54" t="s">
        <v>10</v>
      </c>
      <c r="E71" s="63">
        <v>264</v>
      </c>
      <c r="F71" s="54" t="s">
        <v>57</v>
      </c>
    </row>
    <row r="72" spans="1:6" x14ac:dyDescent="0.25">
      <c r="A72" s="64" t="s">
        <v>61</v>
      </c>
      <c r="B72" s="64" t="s">
        <v>53</v>
      </c>
      <c r="C72" s="64" t="s">
        <v>125</v>
      </c>
      <c r="D72" s="64" t="s">
        <v>13</v>
      </c>
      <c r="E72" s="65">
        <v>231</v>
      </c>
      <c r="F72" s="64" t="s">
        <v>58</v>
      </c>
    </row>
    <row r="73" spans="1:6" x14ac:dyDescent="0.25">
      <c r="A73" s="54" t="s">
        <v>61</v>
      </c>
      <c r="B73" s="54" t="s">
        <v>53</v>
      </c>
      <c r="C73" s="54" t="s">
        <v>125</v>
      </c>
      <c r="D73" s="54" t="s">
        <v>13</v>
      </c>
      <c r="E73" s="63">
        <v>198</v>
      </c>
      <c r="F73" s="54" t="s">
        <v>59</v>
      </c>
    </row>
    <row r="74" spans="1:6" ht="15.75" thickBot="1" x14ac:dyDescent="0.3">
      <c r="A74" s="66" t="s">
        <v>61</v>
      </c>
      <c r="B74" s="66" t="s">
        <v>53</v>
      </c>
      <c r="C74" s="66" t="s">
        <v>125</v>
      </c>
      <c r="D74" s="66" t="s">
        <v>12</v>
      </c>
      <c r="E74" s="67">
        <v>187</v>
      </c>
      <c r="F74" s="66" t="s">
        <v>60</v>
      </c>
    </row>
    <row r="75" spans="1:6" ht="29.25" thickTop="1" x14ac:dyDescent="0.25">
      <c r="A75" s="69" t="s">
        <v>508</v>
      </c>
      <c r="B75" s="69" t="s">
        <v>5</v>
      </c>
      <c r="C75" s="69" t="s">
        <v>509</v>
      </c>
      <c r="D75" s="69" t="s">
        <v>34</v>
      </c>
      <c r="E75" s="70">
        <v>170</v>
      </c>
      <c r="F75" s="69" t="s">
        <v>515</v>
      </c>
    </row>
    <row r="76" spans="1:6" ht="28.5" x14ac:dyDescent="0.25">
      <c r="A76" s="64" t="s">
        <v>508</v>
      </c>
      <c r="B76" s="64" t="s">
        <v>261</v>
      </c>
      <c r="C76" s="64" t="s">
        <v>509</v>
      </c>
      <c r="D76" s="64" t="s">
        <v>12</v>
      </c>
      <c r="E76" s="65">
        <v>65</v>
      </c>
      <c r="F76" s="64" t="s">
        <v>515</v>
      </c>
    </row>
    <row r="77" spans="1:6" x14ac:dyDescent="0.25">
      <c r="A77" s="54" t="s">
        <v>508</v>
      </c>
      <c r="B77" s="54" t="s">
        <v>5</v>
      </c>
      <c r="C77" s="54" t="s">
        <v>509</v>
      </c>
      <c r="D77" s="54" t="s">
        <v>9</v>
      </c>
      <c r="E77" s="63">
        <v>230</v>
      </c>
      <c r="F77" s="54" t="s">
        <v>516</v>
      </c>
    </row>
    <row r="78" spans="1:6" ht="42.75" x14ac:dyDescent="0.25">
      <c r="A78" s="64" t="s">
        <v>508</v>
      </c>
      <c r="B78" s="64" t="s">
        <v>260</v>
      </c>
      <c r="C78" s="64" t="s">
        <v>509</v>
      </c>
      <c r="D78" s="64" t="s">
        <v>42</v>
      </c>
      <c r="E78" s="65">
        <v>265</v>
      </c>
      <c r="F78" s="64" t="s">
        <v>517</v>
      </c>
    </row>
    <row r="79" spans="1:6" ht="42.75" x14ac:dyDescent="0.25">
      <c r="A79" s="54" t="s">
        <v>508</v>
      </c>
      <c r="B79" s="54" t="s">
        <v>260</v>
      </c>
      <c r="C79" s="54" t="s">
        <v>509</v>
      </c>
      <c r="D79" s="54" t="s">
        <v>7</v>
      </c>
      <c r="E79" s="63">
        <v>265</v>
      </c>
      <c r="F79" s="54" t="s">
        <v>517</v>
      </c>
    </row>
    <row r="80" spans="1:6" x14ac:dyDescent="0.25">
      <c r="A80" s="64" t="s">
        <v>508</v>
      </c>
      <c r="B80" s="64" t="s">
        <v>5</v>
      </c>
      <c r="C80" s="64" t="s">
        <v>510</v>
      </c>
      <c r="D80" s="64" t="s">
        <v>9</v>
      </c>
      <c r="E80" s="65">
        <v>230</v>
      </c>
      <c r="F80" s="64" t="s">
        <v>516</v>
      </c>
    </row>
    <row r="81" spans="1:6" x14ac:dyDescent="0.25">
      <c r="A81" s="54" t="s">
        <v>508</v>
      </c>
      <c r="B81" s="54" t="s">
        <v>5</v>
      </c>
      <c r="C81" s="54" t="s">
        <v>510</v>
      </c>
      <c r="D81" s="54" t="s">
        <v>42</v>
      </c>
      <c r="E81" s="63">
        <v>265</v>
      </c>
      <c r="F81" s="54" t="s">
        <v>516</v>
      </c>
    </row>
    <row r="82" spans="1:6" x14ac:dyDescent="0.25">
      <c r="A82" s="64" t="s">
        <v>508</v>
      </c>
      <c r="B82" s="64" t="s">
        <v>5</v>
      </c>
      <c r="C82" s="64" t="s">
        <v>510</v>
      </c>
      <c r="D82" s="64" t="s">
        <v>7</v>
      </c>
      <c r="E82" s="65">
        <v>265</v>
      </c>
      <c r="F82" s="64" t="s">
        <v>516</v>
      </c>
    </row>
    <row r="83" spans="1:6" ht="28.5" x14ac:dyDescent="0.25">
      <c r="A83" s="54" t="s">
        <v>508</v>
      </c>
      <c r="B83" s="54" t="s">
        <v>5</v>
      </c>
      <c r="C83" s="54" t="s">
        <v>511</v>
      </c>
      <c r="D83" s="54" t="s">
        <v>34</v>
      </c>
      <c r="E83" s="63">
        <v>170</v>
      </c>
      <c r="F83" s="54" t="s">
        <v>515</v>
      </c>
    </row>
    <row r="84" spans="1:6" ht="28.5" x14ac:dyDescent="0.25">
      <c r="A84" s="64" t="s">
        <v>508</v>
      </c>
      <c r="B84" s="64" t="s">
        <v>261</v>
      </c>
      <c r="C84" s="64" t="s">
        <v>511</v>
      </c>
      <c r="D84" s="64" t="s">
        <v>12</v>
      </c>
      <c r="E84" s="65">
        <v>65</v>
      </c>
      <c r="F84" s="64" t="s">
        <v>515</v>
      </c>
    </row>
    <row r="85" spans="1:6" x14ac:dyDescent="0.25">
      <c r="A85" s="54" t="s">
        <v>508</v>
      </c>
      <c r="B85" s="54" t="s">
        <v>5</v>
      </c>
      <c r="C85" s="54" t="s">
        <v>511</v>
      </c>
      <c r="D85" s="54" t="s">
        <v>9</v>
      </c>
      <c r="E85" s="63">
        <v>230</v>
      </c>
      <c r="F85" s="54" t="s">
        <v>516</v>
      </c>
    </row>
    <row r="86" spans="1:6" ht="42.75" x14ac:dyDescent="0.25">
      <c r="A86" s="64" t="s">
        <v>508</v>
      </c>
      <c r="B86" s="64" t="s">
        <v>260</v>
      </c>
      <c r="C86" s="64" t="s">
        <v>511</v>
      </c>
      <c r="D86" s="64" t="s">
        <v>42</v>
      </c>
      <c r="E86" s="65">
        <v>265</v>
      </c>
      <c r="F86" s="64" t="s">
        <v>517</v>
      </c>
    </row>
    <row r="87" spans="1:6" ht="42.75" x14ac:dyDescent="0.25">
      <c r="A87" s="54" t="s">
        <v>508</v>
      </c>
      <c r="B87" s="54" t="s">
        <v>260</v>
      </c>
      <c r="C87" s="54" t="s">
        <v>511</v>
      </c>
      <c r="D87" s="54" t="s">
        <v>7</v>
      </c>
      <c r="E87" s="63">
        <v>265</v>
      </c>
      <c r="F87" s="54" t="s">
        <v>517</v>
      </c>
    </row>
    <row r="88" spans="1:6" ht="28.5" x14ac:dyDescent="0.25">
      <c r="A88" s="64" t="s">
        <v>508</v>
      </c>
      <c r="B88" s="64" t="s">
        <v>5</v>
      </c>
      <c r="C88" s="64" t="s">
        <v>512</v>
      </c>
      <c r="D88" s="64" t="s">
        <v>34</v>
      </c>
      <c r="E88" s="65">
        <v>170</v>
      </c>
      <c r="F88" s="64" t="s">
        <v>515</v>
      </c>
    </row>
    <row r="89" spans="1:6" ht="28.5" x14ac:dyDescent="0.25">
      <c r="A89" s="54" t="s">
        <v>508</v>
      </c>
      <c r="B89" s="54" t="s">
        <v>261</v>
      </c>
      <c r="C89" s="54" t="s">
        <v>512</v>
      </c>
      <c r="D89" s="54" t="s">
        <v>12</v>
      </c>
      <c r="E89" s="63">
        <v>65</v>
      </c>
      <c r="F89" s="54" t="s">
        <v>515</v>
      </c>
    </row>
    <row r="90" spans="1:6" x14ac:dyDescent="0.25">
      <c r="A90" s="64" t="s">
        <v>508</v>
      </c>
      <c r="B90" s="64" t="s">
        <v>5</v>
      </c>
      <c r="C90" s="64" t="s">
        <v>512</v>
      </c>
      <c r="D90" s="64" t="s">
        <v>9</v>
      </c>
      <c r="E90" s="65">
        <v>230</v>
      </c>
      <c r="F90" s="64" t="s">
        <v>516</v>
      </c>
    </row>
    <row r="91" spans="1:6" ht="42.75" x14ac:dyDescent="0.25">
      <c r="A91" s="54" t="s">
        <v>508</v>
      </c>
      <c r="B91" s="54" t="s">
        <v>260</v>
      </c>
      <c r="C91" s="54" t="s">
        <v>512</v>
      </c>
      <c r="D91" s="54" t="s">
        <v>42</v>
      </c>
      <c r="E91" s="63">
        <v>265</v>
      </c>
      <c r="F91" s="54" t="s">
        <v>517</v>
      </c>
    </row>
    <row r="92" spans="1:6" ht="42.75" x14ac:dyDescent="0.25">
      <c r="A92" s="64" t="s">
        <v>508</v>
      </c>
      <c r="B92" s="64" t="s">
        <v>260</v>
      </c>
      <c r="C92" s="64" t="s">
        <v>512</v>
      </c>
      <c r="D92" s="64" t="s">
        <v>7</v>
      </c>
      <c r="E92" s="65">
        <v>265</v>
      </c>
      <c r="F92" s="64" t="s">
        <v>517</v>
      </c>
    </row>
    <row r="93" spans="1:6" ht="28.5" x14ac:dyDescent="0.25">
      <c r="A93" s="54" t="s">
        <v>508</v>
      </c>
      <c r="B93" s="54" t="s">
        <v>5</v>
      </c>
      <c r="C93" s="54" t="s">
        <v>513</v>
      </c>
      <c r="D93" s="54" t="s">
        <v>34</v>
      </c>
      <c r="E93" s="63">
        <v>170</v>
      </c>
      <c r="F93" s="54" t="s">
        <v>515</v>
      </c>
    </row>
    <row r="94" spans="1:6" ht="28.5" x14ac:dyDescent="0.25">
      <c r="A94" s="64" t="s">
        <v>508</v>
      </c>
      <c r="B94" s="64" t="s">
        <v>261</v>
      </c>
      <c r="C94" s="64" t="s">
        <v>513</v>
      </c>
      <c r="D94" s="64" t="s">
        <v>12</v>
      </c>
      <c r="E94" s="65">
        <v>65</v>
      </c>
      <c r="F94" s="64" t="s">
        <v>515</v>
      </c>
    </row>
    <row r="95" spans="1:6" ht="28.5" x14ac:dyDescent="0.25">
      <c r="A95" s="54" t="s">
        <v>508</v>
      </c>
      <c r="B95" s="54" t="s">
        <v>5</v>
      </c>
      <c r="C95" s="54" t="s">
        <v>513</v>
      </c>
      <c r="D95" s="54" t="s">
        <v>9</v>
      </c>
      <c r="E95" s="63">
        <v>230</v>
      </c>
      <c r="F95" s="54" t="s">
        <v>516</v>
      </c>
    </row>
    <row r="96" spans="1:6" ht="42.75" x14ac:dyDescent="0.25">
      <c r="A96" s="64" t="s">
        <v>508</v>
      </c>
      <c r="B96" s="64" t="s">
        <v>260</v>
      </c>
      <c r="C96" s="64" t="s">
        <v>513</v>
      </c>
      <c r="D96" s="64" t="s">
        <v>42</v>
      </c>
      <c r="E96" s="65">
        <v>265</v>
      </c>
      <c r="F96" s="64" t="s">
        <v>517</v>
      </c>
    </row>
    <row r="97" spans="1:6" ht="42.75" x14ac:dyDescent="0.25">
      <c r="A97" s="54" t="s">
        <v>508</v>
      </c>
      <c r="B97" s="54" t="s">
        <v>260</v>
      </c>
      <c r="C97" s="54" t="s">
        <v>513</v>
      </c>
      <c r="D97" s="54" t="s">
        <v>7</v>
      </c>
      <c r="E97" s="63">
        <v>265</v>
      </c>
      <c r="F97" s="54" t="s">
        <v>517</v>
      </c>
    </row>
    <row r="98" spans="1:6" x14ac:dyDescent="0.25">
      <c r="A98" s="64" t="s">
        <v>508</v>
      </c>
      <c r="B98" s="64" t="s">
        <v>5</v>
      </c>
      <c r="C98" s="64" t="s">
        <v>514</v>
      </c>
      <c r="D98" s="64" t="s">
        <v>9</v>
      </c>
      <c r="E98" s="65">
        <v>230</v>
      </c>
      <c r="F98" s="64" t="s">
        <v>516</v>
      </c>
    </row>
    <row r="99" spans="1:6" x14ac:dyDescent="0.25">
      <c r="A99" s="54" t="s">
        <v>508</v>
      </c>
      <c r="B99" s="54" t="s">
        <v>5</v>
      </c>
      <c r="C99" s="54" t="s">
        <v>514</v>
      </c>
      <c r="D99" s="54" t="s">
        <v>42</v>
      </c>
      <c r="E99" s="63">
        <v>265</v>
      </c>
      <c r="F99" s="54" t="s">
        <v>516</v>
      </c>
    </row>
    <row r="100" spans="1:6" x14ac:dyDescent="0.25">
      <c r="A100" s="64" t="s">
        <v>508</v>
      </c>
      <c r="B100" s="64" t="s">
        <v>5</v>
      </c>
      <c r="C100" s="64" t="s">
        <v>514</v>
      </c>
      <c r="D100" s="64" t="s">
        <v>7</v>
      </c>
      <c r="E100" s="65">
        <v>265</v>
      </c>
      <c r="F100" s="64" t="s">
        <v>516</v>
      </c>
    </row>
    <row r="101" spans="1:6" ht="28.5" x14ac:dyDescent="0.25">
      <c r="A101" s="54" t="s">
        <v>508</v>
      </c>
      <c r="B101" s="54" t="s">
        <v>5</v>
      </c>
      <c r="C101" s="54" t="s">
        <v>456</v>
      </c>
      <c r="D101" s="54" t="s">
        <v>34</v>
      </c>
      <c r="E101" s="63">
        <v>170</v>
      </c>
      <c r="F101" s="54" t="s">
        <v>515</v>
      </c>
    </row>
    <row r="102" spans="1:6" ht="28.5" x14ac:dyDescent="0.25">
      <c r="A102" s="64" t="s">
        <v>508</v>
      </c>
      <c r="B102" s="64" t="s">
        <v>261</v>
      </c>
      <c r="C102" s="64" t="s">
        <v>456</v>
      </c>
      <c r="D102" s="64" t="s">
        <v>12</v>
      </c>
      <c r="E102" s="65">
        <v>65</v>
      </c>
      <c r="F102" s="64" t="s">
        <v>515</v>
      </c>
    </row>
    <row r="103" spans="1:6" ht="28.5" x14ac:dyDescent="0.25">
      <c r="A103" s="54" t="s">
        <v>508</v>
      </c>
      <c r="B103" s="54" t="s">
        <v>5</v>
      </c>
      <c r="C103" s="54" t="s">
        <v>456</v>
      </c>
      <c r="D103" s="54" t="s">
        <v>9</v>
      </c>
      <c r="E103" s="63">
        <v>230</v>
      </c>
      <c r="F103" s="54" t="s">
        <v>516</v>
      </c>
    </row>
    <row r="104" spans="1:6" ht="42.75" x14ac:dyDescent="0.25">
      <c r="A104" s="64" t="s">
        <v>508</v>
      </c>
      <c r="B104" s="64" t="s">
        <v>260</v>
      </c>
      <c r="C104" s="64" t="s">
        <v>456</v>
      </c>
      <c r="D104" s="64" t="s">
        <v>42</v>
      </c>
      <c r="E104" s="65">
        <v>265</v>
      </c>
      <c r="F104" s="64" t="s">
        <v>517</v>
      </c>
    </row>
    <row r="105" spans="1:6" ht="43.5" thickBot="1" x14ac:dyDescent="0.3">
      <c r="A105" s="55" t="s">
        <v>508</v>
      </c>
      <c r="B105" s="55" t="s">
        <v>260</v>
      </c>
      <c r="C105" s="55" t="s">
        <v>456</v>
      </c>
      <c r="D105" s="55" t="s">
        <v>7</v>
      </c>
      <c r="E105" s="68">
        <v>265</v>
      </c>
      <c r="F105" s="55" t="s">
        <v>517</v>
      </c>
    </row>
    <row r="106" spans="1:6" ht="43.5" thickTop="1" x14ac:dyDescent="0.25">
      <c r="A106" s="100" t="s">
        <v>507</v>
      </c>
      <c r="B106" s="100" t="s">
        <v>502</v>
      </c>
      <c r="C106" s="100" t="s">
        <v>125</v>
      </c>
      <c r="D106" s="100" t="s">
        <v>18</v>
      </c>
      <c r="E106" s="101">
        <v>275</v>
      </c>
      <c r="F106" s="100" t="s">
        <v>506</v>
      </c>
    </row>
    <row r="107" spans="1:6" ht="42.75" x14ac:dyDescent="0.25">
      <c r="A107" s="54" t="s">
        <v>507</v>
      </c>
      <c r="B107" s="54" t="s">
        <v>503</v>
      </c>
      <c r="C107" s="54" t="s">
        <v>125</v>
      </c>
      <c r="D107" s="54" t="s">
        <v>42</v>
      </c>
      <c r="E107" s="63">
        <v>275</v>
      </c>
      <c r="F107" s="54" t="s">
        <v>506</v>
      </c>
    </row>
    <row r="108" spans="1:6" ht="42.75" x14ac:dyDescent="0.25">
      <c r="A108" s="64" t="s">
        <v>507</v>
      </c>
      <c r="B108" s="64" t="s">
        <v>502</v>
      </c>
      <c r="C108" s="64" t="s">
        <v>125</v>
      </c>
      <c r="D108" s="64" t="s">
        <v>42</v>
      </c>
      <c r="E108" s="65">
        <v>275</v>
      </c>
      <c r="F108" s="64" t="s">
        <v>506</v>
      </c>
    </row>
    <row r="109" spans="1:6" ht="42.75" x14ac:dyDescent="0.25">
      <c r="A109" s="54" t="s">
        <v>507</v>
      </c>
      <c r="B109" s="54" t="s">
        <v>502</v>
      </c>
      <c r="C109" s="54" t="s">
        <v>125</v>
      </c>
      <c r="D109" s="54" t="s">
        <v>42</v>
      </c>
      <c r="E109" s="63">
        <v>275</v>
      </c>
      <c r="F109" s="54" t="s">
        <v>506</v>
      </c>
    </row>
    <row r="110" spans="1:6" x14ac:dyDescent="0.25">
      <c r="A110" s="64" t="s">
        <v>507</v>
      </c>
      <c r="B110" s="64" t="s">
        <v>502</v>
      </c>
      <c r="C110" s="64" t="s">
        <v>504</v>
      </c>
      <c r="D110" s="64" t="s">
        <v>43</v>
      </c>
      <c r="E110" s="65">
        <v>100</v>
      </c>
      <c r="F110" s="64"/>
    </row>
    <row r="111" spans="1:6" x14ac:dyDescent="0.25">
      <c r="A111" s="54" t="s">
        <v>507</v>
      </c>
      <c r="B111" s="54" t="s">
        <v>502</v>
      </c>
      <c r="C111" s="54" t="s">
        <v>504</v>
      </c>
      <c r="D111" s="54" t="s">
        <v>12</v>
      </c>
      <c r="E111" s="63">
        <v>100</v>
      </c>
      <c r="F111" s="54"/>
    </row>
    <row r="112" spans="1:6" ht="15.75" thickBot="1" x14ac:dyDescent="0.3">
      <c r="A112" s="66" t="s">
        <v>507</v>
      </c>
      <c r="B112" s="66" t="s">
        <v>505</v>
      </c>
      <c r="C112" s="66" t="s">
        <v>504</v>
      </c>
      <c r="D112" s="66" t="s">
        <v>43</v>
      </c>
      <c r="E112" s="67">
        <v>100</v>
      </c>
      <c r="F112" s="66"/>
    </row>
    <row r="113" spans="1:6" ht="15.75" thickTop="1" x14ac:dyDescent="0.25">
      <c r="A113" s="69" t="s">
        <v>518</v>
      </c>
      <c r="B113" s="69" t="s">
        <v>5</v>
      </c>
      <c r="C113" s="69" t="s">
        <v>519</v>
      </c>
      <c r="D113" s="69" t="s">
        <v>18</v>
      </c>
      <c r="E113" s="70">
        <v>330</v>
      </c>
      <c r="F113" s="69"/>
    </row>
    <row r="114" spans="1:6" x14ac:dyDescent="0.25">
      <c r="A114" s="64" t="s">
        <v>518</v>
      </c>
      <c r="B114" s="64" t="s">
        <v>5</v>
      </c>
      <c r="C114" s="64" t="s">
        <v>519</v>
      </c>
      <c r="D114" s="64" t="s">
        <v>21</v>
      </c>
      <c r="E114" s="65">
        <v>319</v>
      </c>
      <c r="F114" s="64"/>
    </row>
    <row r="115" spans="1:6" x14ac:dyDescent="0.25">
      <c r="A115" s="54" t="s">
        <v>518</v>
      </c>
      <c r="B115" s="54" t="s">
        <v>5</v>
      </c>
      <c r="C115" s="54" t="s">
        <v>519</v>
      </c>
      <c r="D115" s="54" t="s">
        <v>42</v>
      </c>
      <c r="E115" s="63">
        <v>308</v>
      </c>
      <c r="F115" s="54"/>
    </row>
    <row r="116" spans="1:6" x14ac:dyDescent="0.25">
      <c r="A116" s="64" t="s">
        <v>518</v>
      </c>
      <c r="B116" s="64" t="s">
        <v>5</v>
      </c>
      <c r="C116" s="64" t="s">
        <v>519</v>
      </c>
      <c r="D116" s="64" t="s">
        <v>10</v>
      </c>
      <c r="E116" s="65">
        <v>264</v>
      </c>
      <c r="F116" s="64"/>
    </row>
    <row r="117" spans="1:6" x14ac:dyDescent="0.25">
      <c r="A117" s="54" t="s">
        <v>518</v>
      </c>
      <c r="B117" s="54" t="s">
        <v>5</v>
      </c>
      <c r="C117" s="54" t="s">
        <v>519</v>
      </c>
      <c r="D117" s="54" t="s">
        <v>34</v>
      </c>
      <c r="E117" s="63">
        <v>220</v>
      </c>
      <c r="F117" s="54" t="s">
        <v>520</v>
      </c>
    </row>
    <row r="118" spans="1:6" x14ac:dyDescent="0.25">
      <c r="A118" s="64" t="s">
        <v>518</v>
      </c>
      <c r="B118" s="64" t="s">
        <v>5</v>
      </c>
      <c r="C118" s="64" t="s">
        <v>519</v>
      </c>
      <c r="D118" s="64" t="s">
        <v>13</v>
      </c>
      <c r="E118" s="65">
        <v>220</v>
      </c>
      <c r="F118" s="64" t="s">
        <v>521</v>
      </c>
    </row>
    <row r="119" spans="1:6" x14ac:dyDescent="0.25">
      <c r="A119" s="54" t="s">
        <v>518</v>
      </c>
      <c r="B119" s="54" t="s">
        <v>5</v>
      </c>
      <c r="C119" s="54" t="s">
        <v>519</v>
      </c>
      <c r="D119" s="54" t="s">
        <v>43</v>
      </c>
      <c r="E119" s="63">
        <v>165</v>
      </c>
      <c r="F119" s="54"/>
    </row>
    <row r="120" spans="1:6" ht="15.75" thickBot="1" x14ac:dyDescent="0.3">
      <c r="A120" s="66" t="s">
        <v>518</v>
      </c>
      <c r="B120" s="66" t="s">
        <v>5</v>
      </c>
      <c r="C120" s="66" t="s">
        <v>519</v>
      </c>
      <c r="D120" s="66" t="s">
        <v>12</v>
      </c>
      <c r="E120" s="67">
        <v>154</v>
      </c>
      <c r="F120" s="66"/>
    </row>
    <row r="121" spans="1:6" ht="101.25" thickTop="1" thickBot="1" x14ac:dyDescent="0.3">
      <c r="A121" s="55" t="s">
        <v>522</v>
      </c>
      <c r="B121" s="55" t="s">
        <v>5</v>
      </c>
      <c r="C121" s="55" t="s">
        <v>523</v>
      </c>
      <c r="D121" s="55" t="s">
        <v>10</v>
      </c>
      <c r="E121" s="68">
        <v>204</v>
      </c>
      <c r="F121" s="55"/>
    </row>
    <row r="122" spans="1:6" ht="15.75" thickTop="1" x14ac:dyDescent="0.25">
      <c r="A122" s="100" t="s">
        <v>467</v>
      </c>
      <c r="B122" s="100" t="s">
        <v>63</v>
      </c>
      <c r="C122" s="100" t="s">
        <v>458</v>
      </c>
      <c r="D122" s="100" t="s">
        <v>18</v>
      </c>
      <c r="E122" s="101">
        <v>285</v>
      </c>
      <c r="F122" s="100"/>
    </row>
    <row r="123" spans="1:6" x14ac:dyDescent="0.25">
      <c r="A123" s="54" t="s">
        <v>467</v>
      </c>
      <c r="B123" s="54" t="s">
        <v>63</v>
      </c>
      <c r="C123" s="54" t="s">
        <v>458</v>
      </c>
      <c r="D123" s="54" t="s">
        <v>9</v>
      </c>
      <c r="E123" s="63">
        <v>245</v>
      </c>
      <c r="F123" s="54"/>
    </row>
    <row r="124" spans="1:6" x14ac:dyDescent="0.25">
      <c r="A124" s="64" t="s">
        <v>467</v>
      </c>
      <c r="B124" s="64" t="s">
        <v>63</v>
      </c>
      <c r="C124" s="64" t="s">
        <v>458</v>
      </c>
      <c r="D124" s="64" t="s">
        <v>42</v>
      </c>
      <c r="E124" s="65">
        <v>239</v>
      </c>
      <c r="F124" s="64"/>
    </row>
    <row r="125" spans="1:6" x14ac:dyDescent="0.25">
      <c r="A125" s="54" t="s">
        <v>467</v>
      </c>
      <c r="B125" s="54" t="s">
        <v>63</v>
      </c>
      <c r="C125" s="54" t="s">
        <v>458</v>
      </c>
      <c r="D125" s="54" t="s">
        <v>10</v>
      </c>
      <c r="E125" s="63">
        <v>234</v>
      </c>
      <c r="F125" s="54"/>
    </row>
    <row r="126" spans="1:6" x14ac:dyDescent="0.25">
      <c r="A126" s="64" t="s">
        <v>467</v>
      </c>
      <c r="B126" s="64" t="s">
        <v>63</v>
      </c>
      <c r="C126" s="64" t="s">
        <v>458</v>
      </c>
      <c r="D126" s="64" t="s">
        <v>13</v>
      </c>
      <c r="E126" s="65">
        <v>192</v>
      </c>
      <c r="F126" s="64"/>
    </row>
    <row r="127" spans="1:6" x14ac:dyDescent="0.25">
      <c r="A127" s="54" t="s">
        <v>467</v>
      </c>
      <c r="B127" s="54" t="s">
        <v>63</v>
      </c>
      <c r="C127" s="54" t="s">
        <v>458</v>
      </c>
      <c r="D127" s="54" t="s">
        <v>12</v>
      </c>
      <c r="E127" s="63">
        <v>187</v>
      </c>
      <c r="F127" s="54"/>
    </row>
    <row r="128" spans="1:6" ht="15.75" thickBot="1" x14ac:dyDescent="0.3">
      <c r="A128" s="66" t="s">
        <v>467</v>
      </c>
      <c r="B128" s="66" t="s">
        <v>63</v>
      </c>
      <c r="C128" s="66" t="s">
        <v>458</v>
      </c>
      <c r="D128" s="66" t="s">
        <v>43</v>
      </c>
      <c r="E128" s="67">
        <v>159</v>
      </c>
      <c r="F128" s="66"/>
    </row>
    <row r="129" spans="1:6" ht="15.75" thickTop="1" x14ac:dyDescent="0.25">
      <c r="A129" s="69" t="s">
        <v>524</v>
      </c>
      <c r="B129" s="69" t="s">
        <v>525</v>
      </c>
      <c r="C129" s="69" t="s">
        <v>458</v>
      </c>
      <c r="D129" s="69" t="s">
        <v>18</v>
      </c>
      <c r="E129" s="70">
        <v>242</v>
      </c>
      <c r="F129" s="69"/>
    </row>
    <row r="130" spans="1:6" x14ac:dyDescent="0.25">
      <c r="A130" s="64" t="s">
        <v>524</v>
      </c>
      <c r="B130" s="64" t="s">
        <v>525</v>
      </c>
      <c r="C130" s="64" t="s">
        <v>458</v>
      </c>
      <c r="D130" s="64" t="s">
        <v>42</v>
      </c>
      <c r="E130" s="65">
        <v>242</v>
      </c>
      <c r="F130" s="64"/>
    </row>
    <row r="131" spans="1:6" x14ac:dyDescent="0.25">
      <c r="A131" s="54" t="s">
        <v>524</v>
      </c>
      <c r="B131" s="54" t="s">
        <v>525</v>
      </c>
      <c r="C131" s="54" t="s">
        <v>458</v>
      </c>
      <c r="D131" s="54" t="s">
        <v>21</v>
      </c>
      <c r="E131" s="63">
        <v>242</v>
      </c>
      <c r="F131" s="54"/>
    </row>
    <row r="132" spans="1:6" x14ac:dyDescent="0.25">
      <c r="A132" s="64" t="s">
        <v>524</v>
      </c>
      <c r="B132" s="64" t="s">
        <v>525</v>
      </c>
      <c r="C132" s="64" t="s">
        <v>458</v>
      </c>
      <c r="D132" s="64" t="s">
        <v>9</v>
      </c>
      <c r="E132" s="65">
        <v>242</v>
      </c>
      <c r="F132" s="64"/>
    </row>
    <row r="133" spans="1:6" x14ac:dyDescent="0.25">
      <c r="A133" s="54" t="s">
        <v>524</v>
      </c>
      <c r="B133" s="54" t="s">
        <v>525</v>
      </c>
      <c r="C133" s="54" t="s">
        <v>458</v>
      </c>
      <c r="D133" s="54" t="s">
        <v>10</v>
      </c>
      <c r="E133" s="63">
        <v>203.5</v>
      </c>
      <c r="F133" s="54"/>
    </row>
    <row r="134" spans="1:6" x14ac:dyDescent="0.25">
      <c r="A134" s="64" t="s">
        <v>524</v>
      </c>
      <c r="B134" s="64" t="s">
        <v>525</v>
      </c>
      <c r="C134" s="64" t="s">
        <v>458</v>
      </c>
      <c r="D134" s="64" t="s">
        <v>12</v>
      </c>
      <c r="E134" s="65">
        <v>187</v>
      </c>
      <c r="F134" s="64"/>
    </row>
    <row r="135" spans="1:6" x14ac:dyDescent="0.25">
      <c r="A135" s="54" t="s">
        <v>524</v>
      </c>
      <c r="B135" s="54" t="s">
        <v>525</v>
      </c>
      <c r="C135" s="54" t="s">
        <v>526</v>
      </c>
      <c r="D135" s="54" t="s">
        <v>34</v>
      </c>
      <c r="E135" s="63">
        <v>104.5</v>
      </c>
      <c r="F135" s="54"/>
    </row>
    <row r="136" spans="1:6" x14ac:dyDescent="0.25">
      <c r="A136" s="64" t="s">
        <v>524</v>
      </c>
      <c r="B136" s="64" t="s">
        <v>525</v>
      </c>
      <c r="C136" s="64" t="s">
        <v>527</v>
      </c>
      <c r="D136" s="64" t="s">
        <v>43</v>
      </c>
      <c r="E136" s="65">
        <v>99</v>
      </c>
      <c r="F136" s="64"/>
    </row>
    <row r="137" spans="1:6" ht="15.75" thickBot="1" x14ac:dyDescent="0.3">
      <c r="A137" s="55" t="s">
        <v>524</v>
      </c>
      <c r="B137" s="55" t="s">
        <v>525</v>
      </c>
      <c r="C137" s="55" t="s">
        <v>528</v>
      </c>
      <c r="D137" s="55" t="s">
        <v>34</v>
      </c>
      <c r="E137" s="68">
        <v>93.5</v>
      </c>
      <c r="F137" s="55"/>
    </row>
    <row r="138" spans="1:6" ht="15.75" thickTop="1" x14ac:dyDescent="0.25">
      <c r="A138" s="100" t="s">
        <v>62</v>
      </c>
      <c r="B138" s="100" t="s">
        <v>431</v>
      </c>
      <c r="C138" s="100" t="s">
        <v>125</v>
      </c>
      <c r="D138" s="100" t="s">
        <v>42</v>
      </c>
      <c r="E138" s="101">
        <v>339.9</v>
      </c>
      <c r="F138" s="100"/>
    </row>
    <row r="139" spans="1:6" x14ac:dyDescent="0.25">
      <c r="A139" s="54" t="s">
        <v>62</v>
      </c>
      <c r="B139" s="54" t="s">
        <v>5</v>
      </c>
      <c r="C139" s="54" t="s">
        <v>125</v>
      </c>
      <c r="D139" s="54" t="s">
        <v>9</v>
      </c>
      <c r="E139" s="63">
        <v>304.7</v>
      </c>
      <c r="F139" s="54"/>
    </row>
    <row r="140" spans="1:6" x14ac:dyDescent="0.25">
      <c r="A140" s="64" t="s">
        <v>62</v>
      </c>
      <c r="B140" s="64" t="s">
        <v>5</v>
      </c>
      <c r="C140" s="64" t="s">
        <v>125</v>
      </c>
      <c r="D140" s="64" t="s">
        <v>10</v>
      </c>
      <c r="E140" s="65">
        <v>261.8</v>
      </c>
      <c r="F140" s="64"/>
    </row>
    <row r="141" spans="1:6" x14ac:dyDescent="0.25">
      <c r="A141" s="54" t="s">
        <v>62</v>
      </c>
      <c r="B141" s="54" t="s">
        <v>5</v>
      </c>
      <c r="C141" s="54" t="s">
        <v>432</v>
      </c>
      <c r="D141" s="54" t="s">
        <v>10</v>
      </c>
      <c r="E141" s="63">
        <v>275</v>
      </c>
      <c r="F141" s="54"/>
    </row>
    <row r="142" spans="1:6" ht="15.75" thickBot="1" x14ac:dyDescent="0.3">
      <c r="A142" s="66" t="s">
        <v>62</v>
      </c>
      <c r="B142" s="66" t="s">
        <v>5</v>
      </c>
      <c r="C142" s="66" t="s">
        <v>125</v>
      </c>
      <c r="D142" s="66" t="s">
        <v>34</v>
      </c>
      <c r="E142" s="67">
        <v>227.7</v>
      </c>
      <c r="F142" s="66"/>
    </row>
    <row r="143" spans="1:6" ht="15.75" thickTop="1" x14ac:dyDescent="0.25">
      <c r="A143" s="69" t="s">
        <v>529</v>
      </c>
      <c r="B143" s="69" t="s">
        <v>530</v>
      </c>
      <c r="C143" s="69" t="s">
        <v>236</v>
      </c>
      <c r="D143" s="69" t="s">
        <v>10</v>
      </c>
      <c r="E143" s="70">
        <v>187</v>
      </c>
      <c r="F143" s="69"/>
    </row>
    <row r="144" spans="1:6" x14ac:dyDescent="0.25">
      <c r="A144" s="64" t="s">
        <v>529</v>
      </c>
      <c r="B144" s="64" t="s">
        <v>531</v>
      </c>
      <c r="C144" s="64" t="s">
        <v>532</v>
      </c>
      <c r="D144" s="64" t="s">
        <v>7</v>
      </c>
      <c r="E144" s="65">
        <v>242</v>
      </c>
      <c r="F144" s="64" t="s">
        <v>534</v>
      </c>
    </row>
    <row r="145" spans="1:6" x14ac:dyDescent="0.25">
      <c r="A145" s="54" t="s">
        <v>529</v>
      </c>
      <c r="B145" s="54" t="s">
        <v>533</v>
      </c>
      <c r="C145" s="54" t="s">
        <v>532</v>
      </c>
      <c r="D145" s="54" t="s">
        <v>10</v>
      </c>
      <c r="E145" s="63">
        <v>187</v>
      </c>
      <c r="F145" s="54"/>
    </row>
    <row r="146" spans="1:6" x14ac:dyDescent="0.25">
      <c r="A146" s="64" t="s">
        <v>529</v>
      </c>
      <c r="B146" s="64" t="s">
        <v>533</v>
      </c>
      <c r="C146" s="64" t="s">
        <v>532</v>
      </c>
      <c r="D146" s="64" t="s">
        <v>7</v>
      </c>
      <c r="E146" s="65">
        <v>242</v>
      </c>
      <c r="F146" s="64"/>
    </row>
    <row r="147" spans="1:6" ht="15.75" thickBot="1" x14ac:dyDescent="0.3">
      <c r="A147" s="55" t="s">
        <v>529</v>
      </c>
      <c r="B147" s="55" t="s">
        <v>533</v>
      </c>
      <c r="C147" s="55" t="s">
        <v>333</v>
      </c>
      <c r="D147" s="55" t="s">
        <v>18</v>
      </c>
      <c r="E147" s="68">
        <v>302.5</v>
      </c>
      <c r="F147" s="55"/>
    </row>
    <row r="148" spans="1:6" ht="15.75" thickTop="1" x14ac:dyDescent="0.25">
      <c r="A148" s="100" t="s">
        <v>469</v>
      </c>
      <c r="B148" s="100" t="s">
        <v>198</v>
      </c>
      <c r="C148" s="100" t="s">
        <v>468</v>
      </c>
      <c r="D148" s="100" t="s">
        <v>18</v>
      </c>
      <c r="E148" s="101">
        <v>344</v>
      </c>
      <c r="F148" s="100"/>
    </row>
    <row r="149" spans="1:6" x14ac:dyDescent="0.25">
      <c r="A149" s="54" t="s">
        <v>469</v>
      </c>
      <c r="B149" s="54" t="s">
        <v>198</v>
      </c>
      <c r="C149" s="54" t="s">
        <v>468</v>
      </c>
      <c r="D149" s="54" t="s">
        <v>7</v>
      </c>
      <c r="E149" s="63">
        <v>312</v>
      </c>
      <c r="F149" s="54"/>
    </row>
    <row r="150" spans="1:6" x14ac:dyDescent="0.25">
      <c r="A150" s="64" t="s">
        <v>469</v>
      </c>
      <c r="B150" s="64" t="s">
        <v>198</v>
      </c>
      <c r="C150" s="64" t="s">
        <v>468</v>
      </c>
      <c r="D150" s="64" t="s">
        <v>42</v>
      </c>
      <c r="E150" s="65">
        <v>260</v>
      </c>
      <c r="F150" s="64"/>
    </row>
    <row r="151" spans="1:6" x14ac:dyDescent="0.25">
      <c r="A151" s="54" t="s">
        <v>469</v>
      </c>
      <c r="B151" s="54" t="s">
        <v>198</v>
      </c>
      <c r="C151" s="54" t="s">
        <v>468</v>
      </c>
      <c r="D151" s="54" t="s">
        <v>10</v>
      </c>
      <c r="E151" s="63">
        <v>250</v>
      </c>
      <c r="F151" s="54"/>
    </row>
    <row r="152" spans="1:6" ht="15.75" thickBot="1" x14ac:dyDescent="0.3">
      <c r="A152" s="66" t="s">
        <v>469</v>
      </c>
      <c r="B152" s="66" t="s">
        <v>198</v>
      </c>
      <c r="C152" s="66" t="s">
        <v>468</v>
      </c>
      <c r="D152" s="66" t="s">
        <v>34</v>
      </c>
      <c r="E152" s="67">
        <v>219</v>
      </c>
      <c r="F152" s="66"/>
    </row>
    <row r="153" spans="1:6" ht="15.75" thickTop="1" x14ac:dyDescent="0.25">
      <c r="A153" s="69" t="s">
        <v>277</v>
      </c>
      <c r="B153" s="69" t="s">
        <v>38</v>
      </c>
      <c r="C153" s="69" t="s">
        <v>125</v>
      </c>
      <c r="D153" s="69" t="s">
        <v>40</v>
      </c>
      <c r="E153" s="70">
        <v>462.00000000000006</v>
      </c>
      <c r="F153" s="69"/>
    </row>
    <row r="154" spans="1:6" x14ac:dyDescent="0.25">
      <c r="A154" s="64" t="s">
        <v>277</v>
      </c>
      <c r="B154" s="64" t="s">
        <v>38</v>
      </c>
      <c r="C154" s="64" t="s">
        <v>125</v>
      </c>
      <c r="D154" s="64" t="s">
        <v>18</v>
      </c>
      <c r="E154" s="65">
        <v>396.00000000000006</v>
      </c>
      <c r="F154" s="64"/>
    </row>
    <row r="155" spans="1:6" x14ac:dyDescent="0.25">
      <c r="A155" s="54" t="s">
        <v>277</v>
      </c>
      <c r="B155" s="54" t="s">
        <v>38</v>
      </c>
      <c r="C155" s="54" t="s">
        <v>125</v>
      </c>
      <c r="D155" s="54" t="s">
        <v>7</v>
      </c>
      <c r="E155" s="63">
        <v>352</v>
      </c>
      <c r="F155" s="54"/>
    </row>
    <row r="156" spans="1:6" x14ac:dyDescent="0.25">
      <c r="A156" s="64" t="s">
        <v>277</v>
      </c>
      <c r="B156" s="64" t="s">
        <v>38</v>
      </c>
      <c r="C156" s="64" t="s">
        <v>125</v>
      </c>
      <c r="D156" s="64" t="s">
        <v>21</v>
      </c>
      <c r="E156" s="65">
        <v>308</v>
      </c>
      <c r="F156" s="64"/>
    </row>
    <row r="157" spans="1:6" x14ac:dyDescent="0.25">
      <c r="A157" s="54" t="s">
        <v>277</v>
      </c>
      <c r="B157" s="54" t="s">
        <v>38</v>
      </c>
      <c r="C157" s="54" t="s">
        <v>125</v>
      </c>
      <c r="D157" s="54" t="s">
        <v>42</v>
      </c>
      <c r="E157" s="63">
        <v>275</v>
      </c>
      <c r="F157" s="54"/>
    </row>
    <row r="158" spans="1:6" x14ac:dyDescent="0.25">
      <c r="A158" s="64" t="s">
        <v>277</v>
      </c>
      <c r="B158" s="64" t="s">
        <v>38</v>
      </c>
      <c r="C158" s="64" t="s">
        <v>125</v>
      </c>
      <c r="D158" s="64" t="s">
        <v>9</v>
      </c>
      <c r="E158" s="65">
        <v>258.5</v>
      </c>
      <c r="F158" s="64"/>
    </row>
    <row r="159" spans="1:6" x14ac:dyDescent="0.25">
      <c r="A159" s="54" t="s">
        <v>277</v>
      </c>
      <c r="B159" s="54" t="s">
        <v>38</v>
      </c>
      <c r="C159" s="54" t="s">
        <v>125</v>
      </c>
      <c r="D159" s="54" t="s">
        <v>10</v>
      </c>
      <c r="E159" s="63">
        <v>236.50000000000003</v>
      </c>
      <c r="F159" s="54"/>
    </row>
    <row r="160" spans="1:6" x14ac:dyDescent="0.25">
      <c r="A160" s="64" t="s">
        <v>277</v>
      </c>
      <c r="B160" s="64" t="s">
        <v>38</v>
      </c>
      <c r="C160" s="64" t="s">
        <v>125</v>
      </c>
      <c r="D160" s="64" t="s">
        <v>25</v>
      </c>
      <c r="E160" s="65">
        <v>236.50000000000003</v>
      </c>
      <c r="F160" s="64"/>
    </row>
    <row r="161" spans="1:6" x14ac:dyDescent="0.25">
      <c r="A161" s="54" t="s">
        <v>277</v>
      </c>
      <c r="B161" s="54" t="s">
        <v>38</v>
      </c>
      <c r="C161" s="54" t="s">
        <v>125</v>
      </c>
      <c r="D161" s="54" t="s">
        <v>34</v>
      </c>
      <c r="E161" s="63">
        <v>275</v>
      </c>
      <c r="F161" s="54"/>
    </row>
    <row r="162" spans="1:6" x14ac:dyDescent="0.25">
      <c r="A162" s="64" t="s">
        <v>277</v>
      </c>
      <c r="B162" s="64" t="s">
        <v>38</v>
      </c>
      <c r="C162" s="64" t="s">
        <v>125</v>
      </c>
      <c r="D162" s="64" t="s">
        <v>13</v>
      </c>
      <c r="E162" s="65">
        <v>253.00000000000003</v>
      </c>
      <c r="F162" s="64"/>
    </row>
    <row r="163" spans="1:6" x14ac:dyDescent="0.25">
      <c r="A163" s="54" t="s">
        <v>277</v>
      </c>
      <c r="B163" s="54" t="s">
        <v>38</v>
      </c>
      <c r="C163" s="54" t="s">
        <v>125</v>
      </c>
      <c r="D163" s="54" t="s">
        <v>43</v>
      </c>
      <c r="E163" s="63">
        <v>220.00000000000003</v>
      </c>
      <c r="F163" s="54"/>
    </row>
    <row r="164" spans="1:6" ht="15.75" thickBot="1" x14ac:dyDescent="0.3">
      <c r="A164" s="66" t="s">
        <v>277</v>
      </c>
      <c r="B164" s="66" t="s">
        <v>38</v>
      </c>
      <c r="C164" s="66" t="s">
        <v>125</v>
      </c>
      <c r="D164" s="66" t="s">
        <v>12</v>
      </c>
      <c r="E164" s="67">
        <v>187.00000000000003</v>
      </c>
      <c r="F164" s="66"/>
    </row>
    <row r="165" spans="1:6" ht="72" thickTop="1" x14ac:dyDescent="0.25">
      <c r="A165" s="69" t="s">
        <v>82</v>
      </c>
      <c r="B165" s="69" t="s">
        <v>5</v>
      </c>
      <c r="C165" s="69" t="s">
        <v>125</v>
      </c>
      <c r="D165" s="69" t="s">
        <v>40</v>
      </c>
      <c r="E165" s="70">
        <v>385.00000000000006</v>
      </c>
      <c r="F165" s="69" t="s">
        <v>84</v>
      </c>
    </row>
    <row r="166" spans="1:6" ht="71.25" x14ac:dyDescent="0.25">
      <c r="A166" s="64" t="s">
        <v>82</v>
      </c>
      <c r="B166" s="64" t="s">
        <v>5</v>
      </c>
      <c r="C166" s="64" t="s">
        <v>125</v>
      </c>
      <c r="D166" s="64" t="s">
        <v>18</v>
      </c>
      <c r="E166" s="65">
        <v>308</v>
      </c>
      <c r="F166" s="64" t="s">
        <v>84</v>
      </c>
    </row>
    <row r="167" spans="1:6" ht="71.25" x14ac:dyDescent="0.25">
      <c r="A167" s="54" t="s">
        <v>82</v>
      </c>
      <c r="B167" s="54" t="s">
        <v>5</v>
      </c>
      <c r="C167" s="54" t="s">
        <v>125</v>
      </c>
      <c r="D167" s="54" t="s">
        <v>7</v>
      </c>
      <c r="E167" s="63">
        <v>275</v>
      </c>
      <c r="F167" s="54" t="s">
        <v>84</v>
      </c>
    </row>
    <row r="168" spans="1:6" ht="71.25" x14ac:dyDescent="0.25">
      <c r="A168" s="64" t="s">
        <v>82</v>
      </c>
      <c r="B168" s="64" t="s">
        <v>83</v>
      </c>
      <c r="C168" s="64" t="s">
        <v>125</v>
      </c>
      <c r="D168" s="64" t="s">
        <v>10</v>
      </c>
      <c r="E168" s="65">
        <v>242.00000000000003</v>
      </c>
      <c r="F168" s="64" t="s">
        <v>84</v>
      </c>
    </row>
    <row r="169" spans="1:6" ht="71.25" x14ac:dyDescent="0.25">
      <c r="A169" s="54" t="s">
        <v>82</v>
      </c>
      <c r="B169" s="54" t="s">
        <v>5</v>
      </c>
      <c r="C169" s="54" t="s">
        <v>125</v>
      </c>
      <c r="D169" s="54" t="s">
        <v>43</v>
      </c>
      <c r="E169" s="63">
        <v>176</v>
      </c>
      <c r="F169" s="54" t="s">
        <v>84</v>
      </c>
    </row>
    <row r="170" spans="1:6" ht="71.25" x14ac:dyDescent="0.25">
      <c r="A170" s="64" t="s">
        <v>82</v>
      </c>
      <c r="B170" s="64" t="s">
        <v>5</v>
      </c>
      <c r="C170" s="64" t="s">
        <v>125</v>
      </c>
      <c r="D170" s="64" t="s">
        <v>12</v>
      </c>
      <c r="E170" s="65">
        <v>154</v>
      </c>
      <c r="F170" s="64" t="s">
        <v>84</v>
      </c>
    </row>
    <row r="171" spans="1:6" ht="71.25" x14ac:dyDescent="0.25">
      <c r="A171" s="54" t="s">
        <v>82</v>
      </c>
      <c r="B171" s="54" t="s">
        <v>5</v>
      </c>
      <c r="C171" s="54" t="s">
        <v>125</v>
      </c>
      <c r="D171" s="54" t="s">
        <v>40</v>
      </c>
      <c r="E171" s="63">
        <v>385.00000000000006</v>
      </c>
      <c r="F171" s="54" t="s">
        <v>84</v>
      </c>
    </row>
    <row r="172" spans="1:6" ht="71.25" x14ac:dyDescent="0.25">
      <c r="A172" s="64" t="s">
        <v>82</v>
      </c>
      <c r="B172" s="64" t="s">
        <v>5</v>
      </c>
      <c r="C172" s="64" t="s">
        <v>125</v>
      </c>
      <c r="D172" s="64" t="s">
        <v>18</v>
      </c>
      <c r="E172" s="65">
        <v>308</v>
      </c>
      <c r="F172" s="64" t="s">
        <v>84</v>
      </c>
    </row>
    <row r="173" spans="1:6" ht="71.25" x14ac:dyDescent="0.25">
      <c r="A173" s="54" t="s">
        <v>82</v>
      </c>
      <c r="B173" s="54" t="s">
        <v>5</v>
      </c>
      <c r="C173" s="54" t="s">
        <v>125</v>
      </c>
      <c r="D173" s="54" t="s">
        <v>7</v>
      </c>
      <c r="E173" s="63">
        <v>275</v>
      </c>
      <c r="F173" s="54" t="s">
        <v>84</v>
      </c>
    </row>
    <row r="174" spans="1:6" ht="71.25" x14ac:dyDescent="0.25">
      <c r="A174" s="64" t="s">
        <v>82</v>
      </c>
      <c r="B174" s="64" t="s">
        <v>83</v>
      </c>
      <c r="C174" s="64" t="s">
        <v>125</v>
      </c>
      <c r="D174" s="64" t="s">
        <v>10</v>
      </c>
      <c r="E174" s="65">
        <v>242.00000000000003</v>
      </c>
      <c r="F174" s="64" t="s">
        <v>84</v>
      </c>
    </row>
    <row r="175" spans="1:6" ht="71.25" x14ac:dyDescent="0.25">
      <c r="A175" s="54" t="s">
        <v>82</v>
      </c>
      <c r="B175" s="54" t="s">
        <v>5</v>
      </c>
      <c r="C175" s="54" t="s">
        <v>125</v>
      </c>
      <c r="D175" s="54" t="s">
        <v>43</v>
      </c>
      <c r="E175" s="63">
        <v>176</v>
      </c>
      <c r="F175" s="54" t="s">
        <v>84</v>
      </c>
    </row>
    <row r="176" spans="1:6" ht="72" thickBot="1" x14ac:dyDescent="0.3">
      <c r="A176" s="66" t="s">
        <v>82</v>
      </c>
      <c r="B176" s="66" t="s">
        <v>5</v>
      </c>
      <c r="C176" s="66" t="s">
        <v>125</v>
      </c>
      <c r="D176" s="66" t="s">
        <v>12</v>
      </c>
      <c r="E176" s="67">
        <v>154</v>
      </c>
      <c r="F176" s="66" t="s">
        <v>84</v>
      </c>
    </row>
    <row r="177" spans="1:6" ht="15.75" thickTop="1" x14ac:dyDescent="0.25">
      <c r="A177" s="69" t="s">
        <v>481</v>
      </c>
      <c r="B177" s="69" t="s">
        <v>470</v>
      </c>
      <c r="C177" s="69" t="s">
        <v>125</v>
      </c>
      <c r="D177" s="69" t="s">
        <v>18</v>
      </c>
      <c r="E177" s="70">
        <v>462</v>
      </c>
      <c r="F177" s="69" t="s">
        <v>473</v>
      </c>
    </row>
    <row r="178" spans="1:6" x14ac:dyDescent="0.25">
      <c r="A178" s="64" t="s">
        <v>481</v>
      </c>
      <c r="B178" s="64" t="s">
        <v>63</v>
      </c>
      <c r="C178" s="64" t="s">
        <v>125</v>
      </c>
      <c r="D178" s="64" t="s">
        <v>42</v>
      </c>
      <c r="E178" s="65">
        <v>330</v>
      </c>
      <c r="F178" s="64" t="s">
        <v>474</v>
      </c>
    </row>
    <row r="179" spans="1:6" x14ac:dyDescent="0.25">
      <c r="A179" s="54" t="s">
        <v>481</v>
      </c>
      <c r="B179" s="54" t="s">
        <v>63</v>
      </c>
      <c r="C179" s="54" t="s">
        <v>125</v>
      </c>
      <c r="D179" s="54" t="s">
        <v>10</v>
      </c>
      <c r="E179" s="63">
        <v>297</v>
      </c>
      <c r="F179" s="54" t="s">
        <v>475</v>
      </c>
    </row>
    <row r="180" spans="1:6" x14ac:dyDescent="0.25">
      <c r="A180" s="64" t="s">
        <v>481</v>
      </c>
      <c r="B180" s="64" t="s">
        <v>471</v>
      </c>
      <c r="C180" s="64" t="s">
        <v>125</v>
      </c>
      <c r="D180" s="64" t="s">
        <v>9</v>
      </c>
      <c r="E180" s="65">
        <v>264</v>
      </c>
      <c r="F180" s="64" t="s">
        <v>476</v>
      </c>
    </row>
    <row r="181" spans="1:6" x14ac:dyDescent="0.25">
      <c r="A181" s="54" t="s">
        <v>481</v>
      </c>
      <c r="B181" s="54" t="s">
        <v>470</v>
      </c>
      <c r="C181" s="54" t="s">
        <v>125</v>
      </c>
      <c r="D181" s="54" t="s">
        <v>10</v>
      </c>
      <c r="E181" s="63">
        <v>242</v>
      </c>
      <c r="F181" s="54" t="s">
        <v>477</v>
      </c>
    </row>
    <row r="182" spans="1:6" x14ac:dyDescent="0.25">
      <c r="A182" s="64" t="s">
        <v>481</v>
      </c>
      <c r="B182" s="64" t="s">
        <v>63</v>
      </c>
      <c r="C182" s="64" t="s">
        <v>125</v>
      </c>
      <c r="D182" s="64" t="s">
        <v>34</v>
      </c>
      <c r="E182" s="65">
        <v>198</v>
      </c>
      <c r="F182" s="64" t="s">
        <v>475</v>
      </c>
    </row>
    <row r="183" spans="1:6" x14ac:dyDescent="0.25">
      <c r="A183" s="54" t="s">
        <v>481</v>
      </c>
      <c r="B183" s="54" t="s">
        <v>470</v>
      </c>
      <c r="C183" s="54" t="s">
        <v>125</v>
      </c>
      <c r="D183" s="54" t="s">
        <v>12</v>
      </c>
      <c r="E183" s="63">
        <v>154</v>
      </c>
      <c r="F183" s="54" t="s">
        <v>478</v>
      </c>
    </row>
    <row r="184" spans="1:6" x14ac:dyDescent="0.25">
      <c r="A184" s="64" t="s">
        <v>481</v>
      </c>
      <c r="B184" s="64" t="s">
        <v>63</v>
      </c>
      <c r="C184" s="64" t="s">
        <v>472</v>
      </c>
      <c r="D184" s="64" t="s">
        <v>10</v>
      </c>
      <c r="E184" s="65">
        <v>209</v>
      </c>
      <c r="F184" s="64" t="s">
        <v>479</v>
      </c>
    </row>
    <row r="185" spans="1:6" ht="15.75" thickBot="1" x14ac:dyDescent="0.3">
      <c r="A185" s="55" t="s">
        <v>481</v>
      </c>
      <c r="B185" s="55" t="s">
        <v>63</v>
      </c>
      <c r="C185" s="55" t="s">
        <v>472</v>
      </c>
      <c r="D185" s="55" t="s">
        <v>43</v>
      </c>
      <c r="E185" s="68">
        <v>187</v>
      </c>
      <c r="F185" s="55" t="s">
        <v>480</v>
      </c>
    </row>
    <row r="186" spans="1:6" ht="29.25" thickTop="1" x14ac:dyDescent="0.25">
      <c r="A186" s="100" t="s">
        <v>452</v>
      </c>
      <c r="B186" s="100" t="s">
        <v>383</v>
      </c>
      <c r="C186" s="100" t="s">
        <v>449</v>
      </c>
      <c r="D186" s="100" t="s">
        <v>18</v>
      </c>
      <c r="E186" s="101">
        <v>396</v>
      </c>
      <c r="F186" s="100" t="s">
        <v>451</v>
      </c>
    </row>
    <row r="187" spans="1:6" x14ac:dyDescent="0.25">
      <c r="A187" s="54" t="s">
        <v>452</v>
      </c>
      <c r="B187" s="54" t="s">
        <v>383</v>
      </c>
      <c r="C187" s="54" t="s">
        <v>449</v>
      </c>
      <c r="D187" s="54" t="s">
        <v>21</v>
      </c>
      <c r="E187" s="63">
        <v>396</v>
      </c>
      <c r="F187" s="54"/>
    </row>
    <row r="188" spans="1:6" x14ac:dyDescent="0.25">
      <c r="A188" s="64" t="s">
        <v>452</v>
      </c>
      <c r="B188" s="64" t="s">
        <v>383</v>
      </c>
      <c r="C188" s="64" t="s">
        <v>449</v>
      </c>
      <c r="D188" s="64" t="s">
        <v>9</v>
      </c>
      <c r="E188" s="65">
        <v>297</v>
      </c>
      <c r="F188" s="64"/>
    </row>
    <row r="189" spans="1:6" x14ac:dyDescent="0.25">
      <c r="A189" s="54" t="s">
        <v>452</v>
      </c>
      <c r="B189" s="54" t="s">
        <v>383</v>
      </c>
      <c r="C189" s="54" t="s">
        <v>449</v>
      </c>
      <c r="D189" s="54" t="s">
        <v>10</v>
      </c>
      <c r="E189" s="63">
        <v>264</v>
      </c>
      <c r="F189" s="54"/>
    </row>
    <row r="190" spans="1:6" x14ac:dyDescent="0.25">
      <c r="A190" s="64" t="s">
        <v>452</v>
      </c>
      <c r="B190" s="64" t="s">
        <v>383</v>
      </c>
      <c r="C190" s="64" t="s">
        <v>449</v>
      </c>
      <c r="D190" s="64" t="s">
        <v>34</v>
      </c>
      <c r="E190" s="65">
        <v>220</v>
      </c>
      <c r="F190" s="64"/>
    </row>
    <row r="191" spans="1:6" x14ac:dyDescent="0.25">
      <c r="A191" s="54" t="s">
        <v>452</v>
      </c>
      <c r="B191" s="54" t="s">
        <v>383</v>
      </c>
      <c r="C191" s="54" t="s">
        <v>449</v>
      </c>
      <c r="D191" s="54" t="s">
        <v>12</v>
      </c>
      <c r="E191" s="63">
        <v>214.5</v>
      </c>
      <c r="F191" s="54"/>
    </row>
    <row r="192" spans="1:6" x14ac:dyDescent="0.25">
      <c r="A192" s="64" t="s">
        <v>452</v>
      </c>
      <c r="B192" s="64" t="s">
        <v>383</v>
      </c>
      <c r="C192" s="64" t="s">
        <v>449</v>
      </c>
      <c r="D192" s="64" t="s">
        <v>43</v>
      </c>
      <c r="E192" s="65">
        <v>225.5</v>
      </c>
      <c r="F192" s="64"/>
    </row>
    <row r="193" spans="1:6" x14ac:dyDescent="0.25">
      <c r="A193" s="54" t="s">
        <v>452</v>
      </c>
      <c r="B193" s="54" t="s">
        <v>383</v>
      </c>
      <c r="C193" s="54" t="s">
        <v>450</v>
      </c>
      <c r="D193" s="54" t="s">
        <v>18</v>
      </c>
      <c r="E193" s="63">
        <v>396</v>
      </c>
      <c r="F193" s="54"/>
    </row>
    <row r="194" spans="1:6" x14ac:dyDescent="0.25">
      <c r="A194" s="64" t="s">
        <v>452</v>
      </c>
      <c r="B194" s="64" t="s">
        <v>383</v>
      </c>
      <c r="C194" s="64" t="s">
        <v>450</v>
      </c>
      <c r="D194" s="64" t="s">
        <v>21</v>
      </c>
      <c r="E194" s="65">
        <v>396</v>
      </c>
      <c r="F194" s="64"/>
    </row>
    <row r="195" spans="1:6" x14ac:dyDescent="0.25">
      <c r="A195" s="54" t="s">
        <v>452</v>
      </c>
      <c r="B195" s="54" t="s">
        <v>383</v>
      </c>
      <c r="C195" s="54" t="s">
        <v>450</v>
      </c>
      <c r="D195" s="54" t="s">
        <v>9</v>
      </c>
      <c r="E195" s="63">
        <v>352</v>
      </c>
      <c r="F195" s="54"/>
    </row>
    <row r="196" spans="1:6" x14ac:dyDescent="0.25">
      <c r="A196" s="64" t="s">
        <v>452</v>
      </c>
      <c r="B196" s="64" t="s">
        <v>383</v>
      </c>
      <c r="C196" s="64" t="s">
        <v>450</v>
      </c>
      <c r="D196" s="64" t="s">
        <v>10</v>
      </c>
      <c r="E196" s="65">
        <v>319</v>
      </c>
      <c r="F196" s="64"/>
    </row>
    <row r="197" spans="1:6" x14ac:dyDescent="0.25">
      <c r="A197" s="54" t="s">
        <v>452</v>
      </c>
      <c r="B197" s="54" t="s">
        <v>383</v>
      </c>
      <c r="C197" s="54" t="s">
        <v>450</v>
      </c>
      <c r="D197" s="54" t="s">
        <v>34</v>
      </c>
      <c r="E197" s="63">
        <v>260</v>
      </c>
      <c r="F197" s="54"/>
    </row>
    <row r="198" spans="1:6" x14ac:dyDescent="0.25">
      <c r="A198" s="64" t="s">
        <v>452</v>
      </c>
      <c r="B198" s="64" t="s">
        <v>383</v>
      </c>
      <c r="C198" s="64" t="s">
        <v>450</v>
      </c>
      <c r="D198" s="64" t="s">
        <v>12</v>
      </c>
      <c r="E198" s="65">
        <v>242</v>
      </c>
      <c r="F198" s="64"/>
    </row>
    <row r="199" spans="1:6" ht="15.75" thickBot="1" x14ac:dyDescent="0.3">
      <c r="A199" s="55" t="s">
        <v>452</v>
      </c>
      <c r="B199" s="55" t="s">
        <v>383</v>
      </c>
      <c r="C199" s="55" t="s">
        <v>450</v>
      </c>
      <c r="D199" s="55" t="s">
        <v>43</v>
      </c>
      <c r="E199" s="68">
        <v>225.5</v>
      </c>
      <c r="F199" s="55"/>
    </row>
    <row r="200" spans="1:6" ht="15.75" thickTop="1" x14ac:dyDescent="0.25">
      <c r="A200" s="100" t="s">
        <v>556</v>
      </c>
      <c r="B200" s="100" t="s">
        <v>376</v>
      </c>
      <c r="C200" s="100" t="s">
        <v>458</v>
      </c>
      <c r="D200" s="100" t="s">
        <v>18</v>
      </c>
      <c r="E200" s="101">
        <f>330*1.1</f>
        <v>363.00000000000006</v>
      </c>
      <c r="F200" s="100"/>
    </row>
    <row r="201" spans="1:6" x14ac:dyDescent="0.25">
      <c r="A201" s="54" t="s">
        <v>556</v>
      </c>
      <c r="B201" s="54" t="s">
        <v>376</v>
      </c>
      <c r="C201" s="54" t="s">
        <v>458</v>
      </c>
      <c r="D201" s="54" t="s">
        <v>7</v>
      </c>
      <c r="E201" s="63">
        <f>290*1.1</f>
        <v>319</v>
      </c>
      <c r="F201" s="54"/>
    </row>
    <row r="202" spans="1:6" ht="15.75" thickBot="1" x14ac:dyDescent="0.3">
      <c r="A202" s="66" t="s">
        <v>556</v>
      </c>
      <c r="B202" s="66" t="s">
        <v>376</v>
      </c>
      <c r="C202" s="66" t="s">
        <v>458</v>
      </c>
      <c r="D202" s="66" t="s">
        <v>43</v>
      </c>
      <c r="E202" s="67">
        <f>115*1.1</f>
        <v>126.50000000000001</v>
      </c>
      <c r="F202" s="66"/>
    </row>
    <row r="203" spans="1:6" ht="15.75" thickTop="1" x14ac:dyDescent="0.25">
      <c r="A203" s="69" t="s">
        <v>488</v>
      </c>
      <c r="B203" s="69" t="s">
        <v>63</v>
      </c>
      <c r="C203" s="69" t="s">
        <v>482</v>
      </c>
      <c r="D203" s="69" t="s">
        <v>21</v>
      </c>
      <c r="E203" s="70">
        <v>335</v>
      </c>
      <c r="F203" s="69" t="s">
        <v>483</v>
      </c>
    </row>
    <row r="204" spans="1:6" x14ac:dyDescent="0.25">
      <c r="A204" s="64" t="s">
        <v>488</v>
      </c>
      <c r="B204" s="64" t="s">
        <v>63</v>
      </c>
      <c r="C204" s="64" t="s">
        <v>482</v>
      </c>
      <c r="D204" s="64" t="s">
        <v>21</v>
      </c>
      <c r="E204" s="65">
        <v>335</v>
      </c>
      <c r="F204" s="64" t="s">
        <v>484</v>
      </c>
    </row>
    <row r="205" spans="1:6" x14ac:dyDescent="0.25">
      <c r="A205" s="54" t="s">
        <v>488</v>
      </c>
      <c r="B205" s="54" t="s">
        <v>63</v>
      </c>
      <c r="C205" s="54" t="s">
        <v>482</v>
      </c>
      <c r="D205" s="54" t="s">
        <v>42</v>
      </c>
      <c r="E205" s="63">
        <v>310</v>
      </c>
      <c r="F205" s="54" t="s">
        <v>485</v>
      </c>
    </row>
    <row r="206" spans="1:6" x14ac:dyDescent="0.25">
      <c r="A206" s="64" t="s">
        <v>488</v>
      </c>
      <c r="B206" s="64" t="s">
        <v>63</v>
      </c>
      <c r="C206" s="64" t="s">
        <v>482</v>
      </c>
      <c r="D206" s="64" t="s">
        <v>42</v>
      </c>
      <c r="E206" s="65">
        <v>310</v>
      </c>
      <c r="F206" s="64" t="s">
        <v>486</v>
      </c>
    </row>
    <row r="207" spans="1:6" ht="15.75" thickBot="1" x14ac:dyDescent="0.3">
      <c r="A207" s="55" t="s">
        <v>488</v>
      </c>
      <c r="B207" s="55" t="s">
        <v>63</v>
      </c>
      <c r="C207" s="55" t="s">
        <v>482</v>
      </c>
      <c r="D207" s="55" t="s">
        <v>10</v>
      </c>
      <c r="E207" s="68">
        <v>275</v>
      </c>
      <c r="F207" s="55" t="s">
        <v>487</v>
      </c>
    </row>
    <row r="208" spans="1:6" ht="15.75" thickTop="1" x14ac:dyDescent="0.25">
      <c r="A208" s="100" t="s">
        <v>444</v>
      </c>
      <c r="B208" s="100" t="s">
        <v>198</v>
      </c>
      <c r="C208" s="100" t="s">
        <v>433</v>
      </c>
      <c r="D208" s="100" t="s">
        <v>18</v>
      </c>
      <c r="E208" s="101">
        <v>231</v>
      </c>
      <c r="F208" s="100"/>
    </row>
    <row r="209" spans="1:6" x14ac:dyDescent="0.25">
      <c r="A209" s="54" t="s">
        <v>444</v>
      </c>
      <c r="B209" s="54" t="s">
        <v>198</v>
      </c>
      <c r="C209" s="54" t="s">
        <v>434</v>
      </c>
      <c r="D209" s="54" t="s">
        <v>18</v>
      </c>
      <c r="E209" s="63">
        <v>231</v>
      </c>
      <c r="F209" s="54"/>
    </row>
    <row r="210" spans="1:6" x14ac:dyDescent="0.25">
      <c r="A210" s="64" t="s">
        <v>444</v>
      </c>
      <c r="B210" s="64" t="s">
        <v>198</v>
      </c>
      <c r="C210" s="64" t="s">
        <v>435</v>
      </c>
      <c r="D210" s="64" t="s">
        <v>18</v>
      </c>
      <c r="E210" s="65">
        <v>231</v>
      </c>
      <c r="F210" s="64"/>
    </row>
    <row r="211" spans="1:6" x14ac:dyDescent="0.25">
      <c r="A211" s="54" t="s">
        <v>444</v>
      </c>
      <c r="B211" s="54" t="s">
        <v>198</v>
      </c>
      <c r="C211" s="54" t="s">
        <v>436</v>
      </c>
      <c r="D211" s="54" t="s">
        <v>18</v>
      </c>
      <c r="E211" s="63">
        <v>231</v>
      </c>
      <c r="F211" s="54"/>
    </row>
    <row r="212" spans="1:6" x14ac:dyDescent="0.25">
      <c r="A212" s="64" t="s">
        <v>444</v>
      </c>
      <c r="B212" s="64" t="s">
        <v>198</v>
      </c>
      <c r="C212" s="64" t="s">
        <v>437</v>
      </c>
      <c r="D212" s="64" t="s">
        <v>18</v>
      </c>
      <c r="E212" s="65">
        <v>231</v>
      </c>
      <c r="F212" s="64"/>
    </row>
    <row r="213" spans="1:6" x14ac:dyDescent="0.25">
      <c r="A213" s="54" t="s">
        <v>444</v>
      </c>
      <c r="B213" s="54" t="s">
        <v>198</v>
      </c>
      <c r="C213" s="54" t="s">
        <v>438</v>
      </c>
      <c r="D213" s="54" t="s">
        <v>18</v>
      </c>
      <c r="E213" s="63">
        <v>231</v>
      </c>
      <c r="F213" s="54"/>
    </row>
    <row r="214" spans="1:6" x14ac:dyDescent="0.25">
      <c r="A214" s="64" t="s">
        <v>444</v>
      </c>
      <c r="B214" s="64" t="s">
        <v>198</v>
      </c>
      <c r="C214" s="64" t="s">
        <v>439</v>
      </c>
      <c r="D214" s="64" t="s">
        <v>18</v>
      </c>
      <c r="E214" s="65">
        <v>231</v>
      </c>
      <c r="F214" s="64"/>
    </row>
    <row r="215" spans="1:6" x14ac:dyDescent="0.25">
      <c r="A215" s="54" t="s">
        <v>444</v>
      </c>
      <c r="B215" s="54" t="s">
        <v>198</v>
      </c>
      <c r="C215" s="54" t="s">
        <v>440</v>
      </c>
      <c r="D215" s="54" t="s">
        <v>18</v>
      </c>
      <c r="E215" s="63">
        <v>231</v>
      </c>
      <c r="F215" s="54"/>
    </row>
    <row r="216" spans="1:6" x14ac:dyDescent="0.25">
      <c r="A216" s="64" t="s">
        <v>444</v>
      </c>
      <c r="B216" s="64" t="s">
        <v>198</v>
      </c>
      <c r="C216" s="64" t="s">
        <v>441</v>
      </c>
      <c r="D216" s="64" t="s">
        <v>18</v>
      </c>
      <c r="E216" s="65">
        <v>231</v>
      </c>
      <c r="F216" s="64"/>
    </row>
    <row r="217" spans="1:6" x14ac:dyDescent="0.25">
      <c r="A217" s="54" t="s">
        <v>444</v>
      </c>
      <c r="B217" s="54" t="s">
        <v>198</v>
      </c>
      <c r="C217" s="54" t="s">
        <v>433</v>
      </c>
      <c r="D217" s="54" t="s">
        <v>34</v>
      </c>
      <c r="E217" s="63">
        <v>210</v>
      </c>
      <c r="F217" s="54"/>
    </row>
    <row r="218" spans="1:6" x14ac:dyDescent="0.25">
      <c r="A218" s="64" t="s">
        <v>444</v>
      </c>
      <c r="B218" s="64" t="s">
        <v>198</v>
      </c>
      <c r="C218" s="64" t="s">
        <v>434</v>
      </c>
      <c r="D218" s="64" t="s">
        <v>34</v>
      </c>
      <c r="E218" s="65">
        <v>210</v>
      </c>
      <c r="F218" s="64"/>
    </row>
    <row r="219" spans="1:6" x14ac:dyDescent="0.25">
      <c r="A219" s="54" t="s">
        <v>444</v>
      </c>
      <c r="B219" s="54" t="s">
        <v>198</v>
      </c>
      <c r="C219" s="54" t="s">
        <v>435</v>
      </c>
      <c r="D219" s="54" t="s">
        <v>34</v>
      </c>
      <c r="E219" s="63">
        <v>210</v>
      </c>
      <c r="F219" s="54"/>
    </row>
    <row r="220" spans="1:6" x14ac:dyDescent="0.25">
      <c r="A220" s="64" t="s">
        <v>444</v>
      </c>
      <c r="B220" s="64" t="s">
        <v>198</v>
      </c>
      <c r="C220" s="64" t="s">
        <v>436</v>
      </c>
      <c r="D220" s="64" t="s">
        <v>34</v>
      </c>
      <c r="E220" s="65">
        <v>210</v>
      </c>
      <c r="F220" s="64"/>
    </row>
    <row r="221" spans="1:6" x14ac:dyDescent="0.25">
      <c r="A221" s="54" t="s">
        <v>444</v>
      </c>
      <c r="B221" s="54" t="s">
        <v>198</v>
      </c>
      <c r="C221" s="54" t="s">
        <v>437</v>
      </c>
      <c r="D221" s="54" t="s">
        <v>34</v>
      </c>
      <c r="E221" s="63">
        <v>210</v>
      </c>
      <c r="F221" s="54"/>
    </row>
    <row r="222" spans="1:6" x14ac:dyDescent="0.25">
      <c r="A222" s="64" t="s">
        <v>444</v>
      </c>
      <c r="B222" s="64" t="s">
        <v>198</v>
      </c>
      <c r="C222" s="64" t="s">
        <v>438</v>
      </c>
      <c r="D222" s="64" t="s">
        <v>34</v>
      </c>
      <c r="E222" s="65">
        <v>210</v>
      </c>
      <c r="F222" s="64"/>
    </row>
    <row r="223" spans="1:6" x14ac:dyDescent="0.25">
      <c r="A223" s="54" t="s">
        <v>444</v>
      </c>
      <c r="B223" s="54" t="s">
        <v>198</v>
      </c>
      <c r="C223" s="54" t="s">
        <v>439</v>
      </c>
      <c r="D223" s="54" t="s">
        <v>34</v>
      </c>
      <c r="E223" s="63">
        <v>210</v>
      </c>
      <c r="F223" s="54"/>
    </row>
    <row r="224" spans="1:6" x14ac:dyDescent="0.25">
      <c r="A224" s="64" t="s">
        <v>444</v>
      </c>
      <c r="B224" s="64" t="s">
        <v>198</v>
      </c>
      <c r="C224" s="64" t="s">
        <v>440</v>
      </c>
      <c r="D224" s="64" t="s">
        <v>34</v>
      </c>
      <c r="E224" s="65">
        <v>210</v>
      </c>
      <c r="F224" s="64"/>
    </row>
    <row r="225" spans="1:6" x14ac:dyDescent="0.25">
      <c r="A225" s="54" t="s">
        <v>444</v>
      </c>
      <c r="B225" s="54" t="s">
        <v>198</v>
      </c>
      <c r="C225" s="54" t="s">
        <v>441</v>
      </c>
      <c r="D225" s="54" t="s">
        <v>34</v>
      </c>
      <c r="E225" s="63">
        <v>210</v>
      </c>
      <c r="F225" s="54"/>
    </row>
    <row r="226" spans="1:6" x14ac:dyDescent="0.25">
      <c r="A226" s="64" t="s">
        <v>444</v>
      </c>
      <c r="B226" s="64" t="s">
        <v>442</v>
      </c>
      <c r="C226" s="64" t="s">
        <v>434</v>
      </c>
      <c r="D226" s="64" t="s">
        <v>18</v>
      </c>
      <c r="E226" s="65">
        <v>231</v>
      </c>
      <c r="F226" s="64"/>
    </row>
    <row r="227" spans="1:6" x14ac:dyDescent="0.25">
      <c r="A227" s="54" t="s">
        <v>444</v>
      </c>
      <c r="B227" s="54" t="s">
        <v>442</v>
      </c>
      <c r="C227" s="54" t="s">
        <v>435</v>
      </c>
      <c r="D227" s="54" t="s">
        <v>18</v>
      </c>
      <c r="E227" s="63">
        <v>231</v>
      </c>
      <c r="F227" s="54"/>
    </row>
    <row r="228" spans="1:6" x14ac:dyDescent="0.25">
      <c r="A228" s="64" t="s">
        <v>444</v>
      </c>
      <c r="B228" s="64" t="s">
        <v>442</v>
      </c>
      <c r="C228" s="64" t="s">
        <v>436</v>
      </c>
      <c r="D228" s="64" t="s">
        <v>18</v>
      </c>
      <c r="E228" s="65">
        <v>231</v>
      </c>
      <c r="F228" s="64"/>
    </row>
    <row r="229" spans="1:6" x14ac:dyDescent="0.25">
      <c r="A229" s="54" t="s">
        <v>444</v>
      </c>
      <c r="B229" s="54" t="s">
        <v>442</v>
      </c>
      <c r="C229" s="54" t="s">
        <v>438</v>
      </c>
      <c r="D229" s="54" t="s">
        <v>18</v>
      </c>
      <c r="E229" s="63">
        <v>231</v>
      </c>
      <c r="F229" s="54"/>
    </row>
    <row r="230" spans="1:6" x14ac:dyDescent="0.25">
      <c r="A230" s="64" t="s">
        <v>444</v>
      </c>
      <c r="B230" s="64" t="s">
        <v>442</v>
      </c>
      <c r="C230" s="64" t="s">
        <v>439</v>
      </c>
      <c r="D230" s="64" t="s">
        <v>18</v>
      </c>
      <c r="E230" s="65">
        <v>231</v>
      </c>
      <c r="F230" s="64"/>
    </row>
    <row r="231" spans="1:6" x14ac:dyDescent="0.25">
      <c r="A231" s="54" t="s">
        <v>444</v>
      </c>
      <c r="B231" s="54" t="s">
        <v>442</v>
      </c>
      <c r="C231" s="54" t="s">
        <v>440</v>
      </c>
      <c r="D231" s="54" t="s">
        <v>18</v>
      </c>
      <c r="E231" s="63">
        <v>231</v>
      </c>
      <c r="F231" s="54"/>
    </row>
    <row r="232" spans="1:6" x14ac:dyDescent="0.25">
      <c r="A232" s="64" t="s">
        <v>444</v>
      </c>
      <c r="B232" s="64" t="s">
        <v>442</v>
      </c>
      <c r="C232" s="64" t="s">
        <v>441</v>
      </c>
      <c r="D232" s="64" t="s">
        <v>18</v>
      </c>
      <c r="E232" s="65">
        <v>231</v>
      </c>
      <c r="F232" s="64"/>
    </row>
    <row r="233" spans="1:6" x14ac:dyDescent="0.25">
      <c r="A233" s="54" t="s">
        <v>444</v>
      </c>
      <c r="B233" s="54" t="s">
        <v>442</v>
      </c>
      <c r="C233" s="54" t="s">
        <v>433</v>
      </c>
      <c r="D233" s="54" t="s">
        <v>21</v>
      </c>
      <c r="E233" s="63">
        <v>220</v>
      </c>
      <c r="F233" s="54"/>
    </row>
    <row r="234" spans="1:6" x14ac:dyDescent="0.25">
      <c r="A234" s="64" t="s">
        <v>444</v>
      </c>
      <c r="B234" s="64" t="s">
        <v>442</v>
      </c>
      <c r="C234" s="64" t="s">
        <v>434</v>
      </c>
      <c r="D234" s="64" t="s">
        <v>21</v>
      </c>
      <c r="E234" s="65">
        <v>220</v>
      </c>
      <c r="F234" s="64"/>
    </row>
    <row r="235" spans="1:6" x14ac:dyDescent="0.25">
      <c r="A235" s="54" t="s">
        <v>444</v>
      </c>
      <c r="B235" s="54" t="s">
        <v>442</v>
      </c>
      <c r="C235" s="54" t="s">
        <v>435</v>
      </c>
      <c r="D235" s="54" t="s">
        <v>21</v>
      </c>
      <c r="E235" s="63">
        <v>220</v>
      </c>
      <c r="F235" s="54"/>
    </row>
    <row r="236" spans="1:6" x14ac:dyDescent="0.25">
      <c r="A236" s="64" t="s">
        <v>444</v>
      </c>
      <c r="B236" s="64" t="s">
        <v>442</v>
      </c>
      <c r="C236" s="64" t="s">
        <v>436</v>
      </c>
      <c r="D236" s="64" t="s">
        <v>21</v>
      </c>
      <c r="E236" s="65">
        <v>220</v>
      </c>
      <c r="F236" s="64"/>
    </row>
    <row r="237" spans="1:6" x14ac:dyDescent="0.25">
      <c r="A237" s="54" t="s">
        <v>444</v>
      </c>
      <c r="B237" s="54" t="s">
        <v>442</v>
      </c>
      <c r="C237" s="54" t="s">
        <v>438</v>
      </c>
      <c r="D237" s="54" t="s">
        <v>21</v>
      </c>
      <c r="E237" s="63">
        <v>220</v>
      </c>
      <c r="F237" s="54"/>
    </row>
    <row r="238" spans="1:6" x14ac:dyDescent="0.25">
      <c r="A238" s="64" t="s">
        <v>444</v>
      </c>
      <c r="B238" s="64" t="s">
        <v>442</v>
      </c>
      <c r="C238" s="64" t="s">
        <v>439</v>
      </c>
      <c r="D238" s="64" t="s">
        <v>21</v>
      </c>
      <c r="E238" s="65">
        <v>220</v>
      </c>
      <c r="F238" s="64"/>
    </row>
    <row r="239" spans="1:6" x14ac:dyDescent="0.25">
      <c r="A239" s="54" t="s">
        <v>444</v>
      </c>
      <c r="B239" s="54" t="s">
        <v>442</v>
      </c>
      <c r="C239" s="54" t="s">
        <v>440</v>
      </c>
      <c r="D239" s="54" t="s">
        <v>21</v>
      </c>
      <c r="E239" s="63">
        <v>220</v>
      </c>
      <c r="F239" s="54"/>
    </row>
    <row r="240" spans="1:6" x14ac:dyDescent="0.25">
      <c r="A240" s="64" t="s">
        <v>444</v>
      </c>
      <c r="B240" s="64" t="s">
        <v>442</v>
      </c>
      <c r="C240" s="64" t="s">
        <v>441</v>
      </c>
      <c r="D240" s="64" t="s">
        <v>21</v>
      </c>
      <c r="E240" s="65">
        <v>220</v>
      </c>
      <c r="F240" s="64"/>
    </row>
    <row r="241" spans="1:6" x14ac:dyDescent="0.25">
      <c r="A241" s="54" t="s">
        <v>444</v>
      </c>
      <c r="B241" s="54" t="s">
        <v>442</v>
      </c>
      <c r="C241" s="54" t="s">
        <v>433</v>
      </c>
      <c r="D241" s="54" t="s">
        <v>10</v>
      </c>
      <c r="E241" s="63">
        <v>203.5</v>
      </c>
      <c r="F241" s="54"/>
    </row>
    <row r="242" spans="1:6" x14ac:dyDescent="0.25">
      <c r="A242" s="64" t="s">
        <v>444</v>
      </c>
      <c r="B242" s="64" t="s">
        <v>442</v>
      </c>
      <c r="C242" s="64" t="s">
        <v>434</v>
      </c>
      <c r="D242" s="64" t="s">
        <v>10</v>
      </c>
      <c r="E242" s="65">
        <v>203.5</v>
      </c>
      <c r="F242" s="64"/>
    </row>
    <row r="243" spans="1:6" x14ac:dyDescent="0.25">
      <c r="A243" s="54" t="s">
        <v>444</v>
      </c>
      <c r="B243" s="54" t="s">
        <v>442</v>
      </c>
      <c r="C243" s="54" t="s">
        <v>435</v>
      </c>
      <c r="D243" s="54" t="s">
        <v>10</v>
      </c>
      <c r="E243" s="63">
        <v>203.5</v>
      </c>
      <c r="F243" s="54"/>
    </row>
    <row r="244" spans="1:6" x14ac:dyDescent="0.25">
      <c r="A244" s="64" t="s">
        <v>444</v>
      </c>
      <c r="B244" s="64" t="s">
        <v>442</v>
      </c>
      <c r="C244" s="64" t="s">
        <v>436</v>
      </c>
      <c r="D244" s="64" t="s">
        <v>10</v>
      </c>
      <c r="E244" s="65">
        <v>203.5</v>
      </c>
      <c r="F244" s="64"/>
    </row>
    <row r="245" spans="1:6" x14ac:dyDescent="0.25">
      <c r="A245" s="54" t="s">
        <v>444</v>
      </c>
      <c r="B245" s="54" t="s">
        <v>442</v>
      </c>
      <c r="C245" s="54" t="s">
        <v>438</v>
      </c>
      <c r="D245" s="54" t="s">
        <v>10</v>
      </c>
      <c r="E245" s="63">
        <v>203.5</v>
      </c>
      <c r="F245" s="54"/>
    </row>
    <row r="246" spans="1:6" x14ac:dyDescent="0.25">
      <c r="A246" s="64" t="s">
        <v>444</v>
      </c>
      <c r="B246" s="64" t="s">
        <v>442</v>
      </c>
      <c r="C246" s="64" t="s">
        <v>439</v>
      </c>
      <c r="D246" s="64" t="s">
        <v>10</v>
      </c>
      <c r="E246" s="65">
        <v>203.5</v>
      </c>
      <c r="F246" s="64"/>
    </row>
    <row r="247" spans="1:6" x14ac:dyDescent="0.25">
      <c r="A247" s="54" t="s">
        <v>444</v>
      </c>
      <c r="B247" s="54" t="s">
        <v>442</v>
      </c>
      <c r="C247" s="54" t="s">
        <v>440</v>
      </c>
      <c r="D247" s="54" t="s">
        <v>10</v>
      </c>
      <c r="E247" s="63">
        <v>203.5</v>
      </c>
      <c r="F247" s="54"/>
    </row>
    <row r="248" spans="1:6" x14ac:dyDescent="0.25">
      <c r="A248" s="64" t="s">
        <v>444</v>
      </c>
      <c r="B248" s="64" t="s">
        <v>442</v>
      </c>
      <c r="C248" s="64" t="s">
        <v>441</v>
      </c>
      <c r="D248" s="64" t="s">
        <v>10</v>
      </c>
      <c r="E248" s="65">
        <v>203.5</v>
      </c>
      <c r="F248" s="64"/>
    </row>
    <row r="249" spans="1:6" x14ac:dyDescent="0.25">
      <c r="A249" s="54" t="s">
        <v>444</v>
      </c>
      <c r="B249" s="54" t="s">
        <v>442</v>
      </c>
      <c r="C249" s="54" t="s">
        <v>433</v>
      </c>
      <c r="D249" s="54" t="s">
        <v>34</v>
      </c>
      <c r="E249" s="63">
        <v>198</v>
      </c>
      <c r="F249" s="54"/>
    </row>
    <row r="250" spans="1:6" x14ac:dyDescent="0.25">
      <c r="A250" s="64" t="s">
        <v>444</v>
      </c>
      <c r="B250" s="64" t="s">
        <v>442</v>
      </c>
      <c r="C250" s="64" t="s">
        <v>434</v>
      </c>
      <c r="D250" s="64" t="s">
        <v>34</v>
      </c>
      <c r="E250" s="65">
        <v>198</v>
      </c>
      <c r="F250" s="64"/>
    </row>
    <row r="251" spans="1:6" x14ac:dyDescent="0.25">
      <c r="A251" s="54" t="s">
        <v>444</v>
      </c>
      <c r="B251" s="54" t="s">
        <v>442</v>
      </c>
      <c r="C251" s="54" t="s">
        <v>435</v>
      </c>
      <c r="D251" s="54" t="s">
        <v>34</v>
      </c>
      <c r="E251" s="63">
        <v>198</v>
      </c>
      <c r="F251" s="54"/>
    </row>
    <row r="252" spans="1:6" x14ac:dyDescent="0.25">
      <c r="A252" s="64" t="s">
        <v>444</v>
      </c>
      <c r="B252" s="64" t="s">
        <v>442</v>
      </c>
      <c r="C252" s="64" t="s">
        <v>436</v>
      </c>
      <c r="D252" s="64" t="s">
        <v>34</v>
      </c>
      <c r="E252" s="65">
        <v>198</v>
      </c>
      <c r="F252" s="64"/>
    </row>
    <row r="253" spans="1:6" x14ac:dyDescent="0.25">
      <c r="A253" s="54" t="s">
        <v>444</v>
      </c>
      <c r="B253" s="54" t="s">
        <v>442</v>
      </c>
      <c r="C253" s="54" t="s">
        <v>438</v>
      </c>
      <c r="D253" s="54" t="s">
        <v>34</v>
      </c>
      <c r="E253" s="63">
        <v>198</v>
      </c>
      <c r="F253" s="54"/>
    </row>
    <row r="254" spans="1:6" x14ac:dyDescent="0.25">
      <c r="A254" s="64" t="s">
        <v>444</v>
      </c>
      <c r="B254" s="64" t="s">
        <v>442</v>
      </c>
      <c r="C254" s="64" t="s">
        <v>439</v>
      </c>
      <c r="D254" s="64" t="s">
        <v>34</v>
      </c>
      <c r="E254" s="65">
        <v>198</v>
      </c>
      <c r="F254" s="64"/>
    </row>
    <row r="255" spans="1:6" x14ac:dyDescent="0.25">
      <c r="A255" s="54" t="s">
        <v>444</v>
      </c>
      <c r="B255" s="54" t="s">
        <v>442</v>
      </c>
      <c r="C255" s="54" t="s">
        <v>440</v>
      </c>
      <c r="D255" s="54" t="s">
        <v>34</v>
      </c>
      <c r="E255" s="63">
        <v>198</v>
      </c>
      <c r="F255" s="54"/>
    </row>
    <row r="256" spans="1:6" x14ac:dyDescent="0.25">
      <c r="A256" s="64" t="s">
        <v>444</v>
      </c>
      <c r="B256" s="64" t="s">
        <v>442</v>
      </c>
      <c r="C256" s="64" t="s">
        <v>441</v>
      </c>
      <c r="D256" s="64" t="s">
        <v>34</v>
      </c>
      <c r="E256" s="65">
        <v>198</v>
      </c>
      <c r="F256" s="64"/>
    </row>
    <row r="257" spans="1:6" x14ac:dyDescent="0.25">
      <c r="A257" s="54" t="s">
        <v>444</v>
      </c>
      <c r="B257" s="54" t="s">
        <v>442</v>
      </c>
      <c r="C257" s="54" t="s">
        <v>433</v>
      </c>
      <c r="D257" s="54" t="s">
        <v>12</v>
      </c>
      <c r="E257" s="63">
        <v>148.5</v>
      </c>
      <c r="F257" s="54"/>
    </row>
    <row r="258" spans="1:6" x14ac:dyDescent="0.25">
      <c r="A258" s="64" t="s">
        <v>444</v>
      </c>
      <c r="B258" s="64" t="s">
        <v>442</v>
      </c>
      <c r="C258" s="64" t="s">
        <v>434</v>
      </c>
      <c r="D258" s="64" t="s">
        <v>12</v>
      </c>
      <c r="E258" s="65">
        <v>148.5</v>
      </c>
      <c r="F258" s="64"/>
    </row>
    <row r="259" spans="1:6" x14ac:dyDescent="0.25">
      <c r="A259" s="54" t="s">
        <v>444</v>
      </c>
      <c r="B259" s="54" t="s">
        <v>442</v>
      </c>
      <c r="C259" s="54" t="s">
        <v>435</v>
      </c>
      <c r="D259" s="54" t="s">
        <v>12</v>
      </c>
      <c r="E259" s="63">
        <v>148.5</v>
      </c>
      <c r="F259" s="54"/>
    </row>
    <row r="260" spans="1:6" x14ac:dyDescent="0.25">
      <c r="A260" s="64" t="s">
        <v>444</v>
      </c>
      <c r="B260" s="64" t="s">
        <v>442</v>
      </c>
      <c r="C260" s="64" t="s">
        <v>436</v>
      </c>
      <c r="D260" s="64" t="s">
        <v>12</v>
      </c>
      <c r="E260" s="65">
        <v>148.5</v>
      </c>
      <c r="F260" s="64"/>
    </row>
    <row r="261" spans="1:6" x14ac:dyDescent="0.25">
      <c r="A261" s="54" t="s">
        <v>444</v>
      </c>
      <c r="B261" s="54" t="s">
        <v>442</v>
      </c>
      <c r="C261" s="54" t="s">
        <v>443</v>
      </c>
      <c r="D261" s="54" t="s">
        <v>12</v>
      </c>
      <c r="E261" s="63">
        <v>148.5</v>
      </c>
      <c r="F261" s="54"/>
    </row>
    <row r="262" spans="1:6" x14ac:dyDescent="0.25">
      <c r="A262" s="64" t="s">
        <v>444</v>
      </c>
      <c r="B262" s="64" t="s">
        <v>442</v>
      </c>
      <c r="C262" s="64" t="s">
        <v>438</v>
      </c>
      <c r="D262" s="64" t="s">
        <v>12</v>
      </c>
      <c r="E262" s="65">
        <v>148.5</v>
      </c>
      <c r="F262" s="64"/>
    </row>
    <row r="263" spans="1:6" x14ac:dyDescent="0.25">
      <c r="A263" s="54" t="s">
        <v>444</v>
      </c>
      <c r="B263" s="54" t="s">
        <v>442</v>
      </c>
      <c r="C263" s="54" t="s">
        <v>439</v>
      </c>
      <c r="D263" s="54" t="s">
        <v>12</v>
      </c>
      <c r="E263" s="63">
        <v>148.5</v>
      </c>
      <c r="F263" s="54"/>
    </row>
    <row r="264" spans="1:6" x14ac:dyDescent="0.25">
      <c r="A264" s="64" t="s">
        <v>444</v>
      </c>
      <c r="B264" s="64" t="s">
        <v>442</v>
      </c>
      <c r="C264" s="64" t="s">
        <v>440</v>
      </c>
      <c r="D264" s="64" t="s">
        <v>12</v>
      </c>
      <c r="E264" s="65">
        <v>148.5</v>
      </c>
      <c r="F264" s="64"/>
    </row>
    <row r="265" spans="1:6" ht="15.75" thickBot="1" x14ac:dyDescent="0.3">
      <c r="A265" s="55" t="s">
        <v>444</v>
      </c>
      <c r="B265" s="55" t="s">
        <v>442</v>
      </c>
      <c r="C265" s="55" t="s">
        <v>441</v>
      </c>
      <c r="D265" s="55" t="s">
        <v>12</v>
      </c>
      <c r="E265" s="68">
        <v>148.5</v>
      </c>
      <c r="F265" s="55"/>
    </row>
    <row r="266" spans="1:6" ht="15.75" thickTop="1" x14ac:dyDescent="0.25">
      <c r="A266" s="100" t="s">
        <v>492</v>
      </c>
      <c r="B266" s="100" t="s">
        <v>5</v>
      </c>
      <c r="C266" s="100" t="s">
        <v>125</v>
      </c>
      <c r="D266" s="100" t="s">
        <v>18</v>
      </c>
      <c r="E266" s="101">
        <v>286</v>
      </c>
      <c r="F266" s="100" t="s">
        <v>489</v>
      </c>
    </row>
    <row r="267" spans="1:6" x14ac:dyDescent="0.25">
      <c r="A267" s="54" t="s">
        <v>492</v>
      </c>
      <c r="B267" s="54" t="s">
        <v>5</v>
      </c>
      <c r="C267" s="54" t="s">
        <v>125</v>
      </c>
      <c r="D267" s="54" t="s">
        <v>9</v>
      </c>
      <c r="E267" s="63">
        <v>242</v>
      </c>
      <c r="F267" s="54" t="s">
        <v>490</v>
      </c>
    </row>
    <row r="268" spans="1:6" ht="15.75" thickBot="1" x14ac:dyDescent="0.3">
      <c r="A268" s="66" t="s">
        <v>492</v>
      </c>
      <c r="B268" s="66" t="s">
        <v>5</v>
      </c>
      <c r="C268" s="66" t="s">
        <v>125</v>
      </c>
      <c r="D268" s="66" t="s">
        <v>34</v>
      </c>
      <c r="E268" s="67">
        <v>165</v>
      </c>
      <c r="F268" s="66" t="s">
        <v>491</v>
      </c>
    </row>
    <row r="269" spans="1:6" ht="57.75" thickTop="1" x14ac:dyDescent="0.25">
      <c r="A269" s="69" t="s">
        <v>493</v>
      </c>
      <c r="B269" s="69" t="s">
        <v>198</v>
      </c>
      <c r="C269" s="69" t="s">
        <v>494</v>
      </c>
      <c r="D269" s="69" t="s">
        <v>42</v>
      </c>
      <c r="E269" s="70">
        <v>200</v>
      </c>
      <c r="F269" s="69"/>
    </row>
    <row r="270" spans="1:6" ht="42.75" x14ac:dyDescent="0.25">
      <c r="A270" s="64" t="s">
        <v>493</v>
      </c>
      <c r="B270" s="64" t="s">
        <v>198</v>
      </c>
      <c r="C270" s="64" t="s">
        <v>495</v>
      </c>
      <c r="D270" s="64" t="s">
        <v>10</v>
      </c>
      <c r="E270" s="65">
        <v>180</v>
      </c>
      <c r="F270" s="64"/>
    </row>
    <row r="271" spans="1:6" ht="28.5" x14ac:dyDescent="0.25">
      <c r="A271" s="54" t="s">
        <v>493</v>
      </c>
      <c r="B271" s="54" t="s">
        <v>198</v>
      </c>
      <c r="C271" s="54" t="s">
        <v>496</v>
      </c>
      <c r="D271" s="54" t="s">
        <v>43</v>
      </c>
      <c r="E271" s="63">
        <v>110</v>
      </c>
      <c r="F271" s="54"/>
    </row>
    <row r="272" spans="1:6" ht="29.25" thickBot="1" x14ac:dyDescent="0.3">
      <c r="A272" s="66" t="s">
        <v>493</v>
      </c>
      <c r="B272" s="66" t="s">
        <v>198</v>
      </c>
      <c r="C272" s="66" t="s">
        <v>496</v>
      </c>
      <c r="D272" s="66" t="s">
        <v>12</v>
      </c>
      <c r="E272" s="67">
        <v>95</v>
      </c>
      <c r="F272" s="66"/>
    </row>
    <row r="273" spans="1:6" ht="16.5" thickTop="1" thickBot="1" x14ac:dyDescent="0.3">
      <c r="A273" s="55" t="s">
        <v>557</v>
      </c>
      <c r="B273" s="55" t="s">
        <v>5</v>
      </c>
      <c r="C273" s="55" t="s">
        <v>519</v>
      </c>
      <c r="D273" s="55" t="s">
        <v>18</v>
      </c>
      <c r="E273" s="68">
        <v>160</v>
      </c>
      <c r="F273" s="55"/>
    </row>
    <row r="274" spans="1:6" ht="15.75" thickTop="1" x14ac:dyDescent="0.25">
      <c r="A274" s="100" t="s">
        <v>279</v>
      </c>
      <c r="B274" s="100" t="s">
        <v>5</v>
      </c>
      <c r="C274" s="100" t="s">
        <v>125</v>
      </c>
      <c r="D274" s="100" t="s">
        <v>18</v>
      </c>
      <c r="E274" s="101">
        <v>308</v>
      </c>
      <c r="F274" s="100" t="s">
        <v>489</v>
      </c>
    </row>
    <row r="275" spans="1:6" x14ac:dyDescent="0.25">
      <c r="A275" s="54" t="s">
        <v>279</v>
      </c>
      <c r="B275" s="54" t="s">
        <v>5</v>
      </c>
      <c r="C275" s="54" t="s">
        <v>125</v>
      </c>
      <c r="D275" s="54" t="s">
        <v>9</v>
      </c>
      <c r="E275" s="63">
        <v>275</v>
      </c>
      <c r="F275" s="54" t="s">
        <v>490</v>
      </c>
    </row>
    <row r="276" spans="1:6" ht="15.75" thickBot="1" x14ac:dyDescent="0.3">
      <c r="A276" s="66" t="s">
        <v>279</v>
      </c>
      <c r="B276" s="66" t="s">
        <v>5</v>
      </c>
      <c r="C276" s="66" t="s">
        <v>125</v>
      </c>
      <c r="D276" s="66" t="s">
        <v>34</v>
      </c>
      <c r="E276" s="67">
        <v>187</v>
      </c>
      <c r="F276" s="66" t="s">
        <v>491</v>
      </c>
    </row>
    <row r="277" spans="1:6" ht="15.75" thickTop="1" x14ac:dyDescent="0.25">
      <c r="A277" s="69" t="s">
        <v>426</v>
      </c>
      <c r="B277" s="69" t="s">
        <v>198</v>
      </c>
      <c r="C277" s="69" t="s">
        <v>535</v>
      </c>
      <c r="D277" s="69" t="s">
        <v>42</v>
      </c>
      <c r="E277" s="70">
        <v>285</v>
      </c>
      <c r="F277" s="69"/>
    </row>
    <row r="278" spans="1:6" x14ac:dyDescent="0.25">
      <c r="A278" s="64" t="s">
        <v>426</v>
      </c>
      <c r="B278" s="64" t="s">
        <v>300</v>
      </c>
      <c r="C278" s="64" t="s">
        <v>234</v>
      </c>
      <c r="D278" s="64" t="s">
        <v>42</v>
      </c>
      <c r="E278" s="65">
        <v>420</v>
      </c>
      <c r="F278" s="64"/>
    </row>
    <row r="279" spans="1:6" x14ac:dyDescent="0.25">
      <c r="A279" s="54" t="s">
        <v>426</v>
      </c>
      <c r="B279" s="54" t="s">
        <v>425</v>
      </c>
      <c r="C279" s="54" t="s">
        <v>234</v>
      </c>
      <c r="D279" s="54" t="s">
        <v>9</v>
      </c>
      <c r="E279" s="63">
        <v>265</v>
      </c>
      <c r="F279" s="54"/>
    </row>
    <row r="280" spans="1:6" x14ac:dyDescent="0.25">
      <c r="A280" s="64" t="s">
        <v>426</v>
      </c>
      <c r="B280" s="64" t="s">
        <v>198</v>
      </c>
      <c r="C280" s="64" t="s">
        <v>234</v>
      </c>
      <c r="D280" s="64" t="s">
        <v>12</v>
      </c>
      <c r="E280" s="65">
        <v>140</v>
      </c>
      <c r="F280" s="64"/>
    </row>
    <row r="281" spans="1:6" x14ac:dyDescent="0.25">
      <c r="A281" s="54" t="s">
        <v>426</v>
      </c>
      <c r="B281" s="54" t="s">
        <v>198</v>
      </c>
      <c r="C281" s="54" t="s">
        <v>236</v>
      </c>
      <c r="D281" s="54" t="s">
        <v>9</v>
      </c>
      <c r="E281" s="63">
        <v>250</v>
      </c>
      <c r="F281" s="54"/>
    </row>
    <row r="282" spans="1:6" ht="15.75" thickBot="1" x14ac:dyDescent="0.3">
      <c r="A282" s="66" t="s">
        <v>426</v>
      </c>
      <c r="B282" s="66" t="s">
        <v>198</v>
      </c>
      <c r="C282" s="66" t="s">
        <v>236</v>
      </c>
      <c r="D282" s="66" t="s">
        <v>43</v>
      </c>
      <c r="E282" s="67">
        <v>170</v>
      </c>
      <c r="F282" s="66"/>
    </row>
    <row r="283" spans="1:6" ht="15.75" thickTop="1" x14ac:dyDescent="0.25">
      <c r="A283" s="69" t="s">
        <v>68</v>
      </c>
      <c r="B283" s="69" t="s">
        <v>63</v>
      </c>
      <c r="C283" s="69" t="s">
        <v>445</v>
      </c>
      <c r="D283" s="69" t="s">
        <v>18</v>
      </c>
      <c r="E283" s="70">
        <v>396</v>
      </c>
      <c r="F283" s="69" t="s">
        <v>18</v>
      </c>
    </row>
    <row r="284" spans="1:6" ht="28.5" x14ac:dyDescent="0.25">
      <c r="A284" s="64" t="s">
        <v>68</v>
      </c>
      <c r="B284" s="64" t="s">
        <v>63</v>
      </c>
      <c r="C284" s="64" t="s">
        <v>445</v>
      </c>
      <c r="D284" s="64" t="s">
        <v>7</v>
      </c>
      <c r="E284" s="65">
        <v>374</v>
      </c>
      <c r="F284" s="64" t="s">
        <v>64</v>
      </c>
    </row>
    <row r="285" spans="1:6" x14ac:dyDescent="0.25">
      <c r="A285" s="54" t="s">
        <v>68</v>
      </c>
      <c r="B285" s="54" t="s">
        <v>63</v>
      </c>
      <c r="C285" s="54" t="s">
        <v>445</v>
      </c>
      <c r="D285" s="54" t="s">
        <v>21</v>
      </c>
      <c r="E285" s="63">
        <v>341</v>
      </c>
      <c r="F285" s="54" t="s">
        <v>21</v>
      </c>
    </row>
    <row r="286" spans="1:6" x14ac:dyDescent="0.25">
      <c r="A286" s="64" t="s">
        <v>68</v>
      </c>
      <c r="B286" s="64" t="s">
        <v>63</v>
      </c>
      <c r="C286" s="64" t="s">
        <v>445</v>
      </c>
      <c r="D286" s="64" t="s">
        <v>42</v>
      </c>
      <c r="E286" s="65">
        <v>319</v>
      </c>
      <c r="F286" s="64" t="s">
        <v>42</v>
      </c>
    </row>
    <row r="287" spans="1:6" x14ac:dyDescent="0.25">
      <c r="A287" s="54" t="s">
        <v>68</v>
      </c>
      <c r="B287" s="54" t="s">
        <v>63</v>
      </c>
      <c r="C287" s="54" t="s">
        <v>445</v>
      </c>
      <c r="D287" s="54" t="s">
        <v>9</v>
      </c>
      <c r="E287" s="63">
        <v>286</v>
      </c>
      <c r="F287" s="54" t="s">
        <v>9</v>
      </c>
    </row>
    <row r="288" spans="1:6" ht="28.5" x14ac:dyDescent="0.25">
      <c r="A288" s="64" t="s">
        <v>68</v>
      </c>
      <c r="B288" s="64" t="s">
        <v>63</v>
      </c>
      <c r="C288" s="64" t="s">
        <v>445</v>
      </c>
      <c r="D288" s="64" t="s">
        <v>34</v>
      </c>
      <c r="E288" s="65">
        <v>264</v>
      </c>
      <c r="F288" s="64" t="s">
        <v>446</v>
      </c>
    </row>
    <row r="289" spans="1:6" ht="28.5" x14ac:dyDescent="0.25">
      <c r="A289" s="54" t="s">
        <v>68</v>
      </c>
      <c r="B289" s="54" t="s">
        <v>63</v>
      </c>
      <c r="C289" s="54" t="s">
        <v>445</v>
      </c>
      <c r="D289" s="54" t="s">
        <v>10</v>
      </c>
      <c r="E289" s="63">
        <v>242</v>
      </c>
      <c r="F289" s="54" t="s">
        <v>447</v>
      </c>
    </row>
    <row r="290" spans="1:6" x14ac:dyDescent="0.25">
      <c r="A290" s="64" t="s">
        <v>68</v>
      </c>
      <c r="B290" s="64" t="s">
        <v>63</v>
      </c>
      <c r="C290" s="64" t="s">
        <v>445</v>
      </c>
      <c r="D290" s="64" t="s">
        <v>13</v>
      </c>
      <c r="E290" s="65">
        <v>209</v>
      </c>
      <c r="F290" s="64" t="s">
        <v>67</v>
      </c>
    </row>
    <row r="291" spans="1:6" x14ac:dyDescent="0.25">
      <c r="A291" s="54" t="s">
        <v>68</v>
      </c>
      <c r="B291" s="54" t="s">
        <v>63</v>
      </c>
      <c r="C291" s="54" t="s">
        <v>445</v>
      </c>
      <c r="D291" s="54" t="s">
        <v>43</v>
      </c>
      <c r="E291" s="63">
        <v>165</v>
      </c>
      <c r="F291" s="54" t="s">
        <v>448</v>
      </c>
    </row>
    <row r="292" spans="1:6" ht="15.75" thickBot="1" x14ac:dyDescent="0.3">
      <c r="A292" s="66" t="s">
        <v>68</v>
      </c>
      <c r="B292" s="66" t="s">
        <v>63</v>
      </c>
      <c r="C292" s="66" t="s">
        <v>445</v>
      </c>
      <c r="D292" s="66" t="s">
        <v>12</v>
      </c>
      <c r="E292" s="67">
        <v>132</v>
      </c>
      <c r="F292" s="66" t="s">
        <v>12</v>
      </c>
    </row>
    <row r="293" spans="1:6" ht="58.5" thickTop="1" x14ac:dyDescent="0.25">
      <c r="A293" s="69" t="s">
        <v>501</v>
      </c>
      <c r="B293" s="69" t="s">
        <v>5</v>
      </c>
      <c r="C293" s="69" t="s">
        <v>497</v>
      </c>
      <c r="D293" s="69" t="s">
        <v>18</v>
      </c>
      <c r="E293" s="70">
        <v>275</v>
      </c>
      <c r="F293" s="69"/>
    </row>
    <row r="294" spans="1:6" ht="57.75" x14ac:dyDescent="0.25">
      <c r="A294" s="64" t="s">
        <v>501</v>
      </c>
      <c r="B294" s="64" t="s">
        <v>5</v>
      </c>
      <c r="C294" s="64" t="s">
        <v>497</v>
      </c>
      <c r="D294" s="64" t="s">
        <v>10</v>
      </c>
      <c r="E294" s="65">
        <v>209</v>
      </c>
      <c r="F294" s="64"/>
    </row>
    <row r="295" spans="1:6" ht="57.75" x14ac:dyDescent="0.25">
      <c r="A295" s="54" t="s">
        <v>501</v>
      </c>
      <c r="B295" s="54" t="s">
        <v>498</v>
      </c>
      <c r="C295" s="54" t="s">
        <v>499</v>
      </c>
      <c r="D295" s="54" t="s">
        <v>9</v>
      </c>
      <c r="E295" s="63">
        <v>231</v>
      </c>
      <c r="F295" s="54"/>
    </row>
    <row r="296" spans="1:6" ht="57.75" x14ac:dyDescent="0.25">
      <c r="A296" s="64" t="s">
        <v>501</v>
      </c>
      <c r="B296" s="64" t="s">
        <v>252</v>
      </c>
      <c r="C296" s="64" t="s">
        <v>500</v>
      </c>
      <c r="D296" s="64" t="s">
        <v>10</v>
      </c>
      <c r="E296" s="65">
        <v>176</v>
      </c>
      <c r="F296" s="64"/>
    </row>
    <row r="297" spans="1:6" ht="58.5" thickBot="1" x14ac:dyDescent="0.3">
      <c r="A297" s="55" t="s">
        <v>501</v>
      </c>
      <c r="B297" s="55" t="s">
        <v>252</v>
      </c>
      <c r="C297" s="55" t="s">
        <v>500</v>
      </c>
      <c r="D297" s="55" t="s">
        <v>13</v>
      </c>
      <c r="E297" s="68">
        <v>165</v>
      </c>
      <c r="F297" s="55"/>
    </row>
    <row r="298" spans="1:6" ht="15.75" thickTop="1" x14ac:dyDescent="0.25">
      <c r="A298" s="100" t="s">
        <v>536</v>
      </c>
      <c r="B298" s="100" t="s">
        <v>5</v>
      </c>
      <c r="C298" s="100" t="s">
        <v>537</v>
      </c>
      <c r="D298" s="100" t="s">
        <v>42</v>
      </c>
      <c r="E298" s="101">
        <v>344.85</v>
      </c>
      <c r="F298" s="100" t="s">
        <v>539</v>
      </c>
    </row>
    <row r="299" spans="1:6" x14ac:dyDescent="0.25">
      <c r="A299" s="54" t="s">
        <v>536</v>
      </c>
      <c r="B299" s="54" t="s">
        <v>5</v>
      </c>
      <c r="C299" s="54" t="s">
        <v>125</v>
      </c>
      <c r="D299" s="54" t="s">
        <v>42</v>
      </c>
      <c r="E299" s="63">
        <v>344.85</v>
      </c>
      <c r="F299" s="54" t="s">
        <v>539</v>
      </c>
    </row>
    <row r="300" spans="1:6" x14ac:dyDescent="0.25">
      <c r="A300" s="64" t="s">
        <v>536</v>
      </c>
      <c r="B300" s="64" t="s">
        <v>5</v>
      </c>
      <c r="C300" s="64" t="s">
        <v>125</v>
      </c>
      <c r="D300" s="64" t="s">
        <v>9</v>
      </c>
      <c r="E300" s="65">
        <v>271.7</v>
      </c>
      <c r="F300" s="64" t="s">
        <v>540</v>
      </c>
    </row>
    <row r="301" spans="1:6" x14ac:dyDescent="0.25">
      <c r="A301" s="54" t="s">
        <v>536</v>
      </c>
      <c r="B301" s="54" t="s">
        <v>5</v>
      </c>
      <c r="C301" s="54" t="s">
        <v>538</v>
      </c>
      <c r="D301" s="54" t="s">
        <v>9</v>
      </c>
      <c r="E301" s="63">
        <v>261.25</v>
      </c>
      <c r="F301" s="54" t="s">
        <v>541</v>
      </c>
    </row>
    <row r="302" spans="1:6" ht="15.75" thickBot="1" x14ac:dyDescent="0.3">
      <c r="A302" s="66" t="s">
        <v>536</v>
      </c>
      <c r="B302" s="66" t="s">
        <v>5</v>
      </c>
      <c r="C302" s="66" t="s">
        <v>125</v>
      </c>
      <c r="D302" s="66" t="s">
        <v>34</v>
      </c>
      <c r="E302" s="67">
        <v>214.23</v>
      </c>
      <c r="F302" s="66" t="s">
        <v>542</v>
      </c>
    </row>
    <row r="303" spans="1:6" ht="15.75" thickTop="1" x14ac:dyDescent="0.25">
      <c r="A303" s="69" t="s">
        <v>558</v>
      </c>
      <c r="B303" s="69" t="s">
        <v>198</v>
      </c>
      <c r="C303" s="69" t="s">
        <v>559</v>
      </c>
      <c r="D303" s="69" t="s">
        <v>42</v>
      </c>
      <c r="E303" s="70">
        <v>270</v>
      </c>
      <c r="F303" s="69" t="s">
        <v>563</v>
      </c>
    </row>
    <row r="304" spans="1:6" x14ac:dyDescent="0.25">
      <c r="A304" s="64" t="s">
        <v>558</v>
      </c>
      <c r="B304" s="64" t="s">
        <v>198</v>
      </c>
      <c r="C304" s="64" t="s">
        <v>560</v>
      </c>
      <c r="D304" s="64" t="s">
        <v>9</v>
      </c>
      <c r="E304" s="65">
        <v>255</v>
      </c>
      <c r="F304" s="64" t="s">
        <v>564</v>
      </c>
    </row>
    <row r="305" spans="1:6" x14ac:dyDescent="0.25">
      <c r="A305" s="54" t="s">
        <v>558</v>
      </c>
      <c r="B305" s="54" t="s">
        <v>198</v>
      </c>
      <c r="C305" s="54" t="s">
        <v>561</v>
      </c>
      <c r="D305" s="54" t="s">
        <v>10</v>
      </c>
      <c r="E305" s="63">
        <v>210</v>
      </c>
      <c r="F305" s="54" t="s">
        <v>286</v>
      </c>
    </row>
    <row r="306" spans="1:6" x14ac:dyDescent="0.25">
      <c r="A306" s="64" t="s">
        <v>558</v>
      </c>
      <c r="B306" s="64" t="s">
        <v>198</v>
      </c>
      <c r="C306" s="64" t="s">
        <v>333</v>
      </c>
      <c r="D306" s="64" t="s">
        <v>12</v>
      </c>
      <c r="E306" s="65">
        <v>145</v>
      </c>
      <c r="F306" s="64" t="s">
        <v>272</v>
      </c>
    </row>
    <row r="307" spans="1:6" x14ac:dyDescent="0.25">
      <c r="A307" s="54" t="s">
        <v>558</v>
      </c>
      <c r="B307" s="54" t="s">
        <v>198</v>
      </c>
      <c r="C307" s="54" t="s">
        <v>562</v>
      </c>
      <c r="D307" s="54" t="s">
        <v>43</v>
      </c>
      <c r="E307" s="63">
        <v>200</v>
      </c>
      <c r="F307" s="54" t="s">
        <v>565</v>
      </c>
    </row>
    <row r="308" spans="1:6" ht="15.75" thickBot="1" x14ac:dyDescent="0.3">
      <c r="A308" s="66" t="s">
        <v>558</v>
      </c>
      <c r="B308" s="66" t="s">
        <v>198</v>
      </c>
      <c r="C308" s="66" t="s">
        <v>562</v>
      </c>
      <c r="D308" s="66" t="s">
        <v>43</v>
      </c>
      <c r="E308" s="67">
        <v>190</v>
      </c>
      <c r="F308" s="66" t="s">
        <v>395</v>
      </c>
    </row>
    <row r="309" spans="1:6" ht="15.75" thickTop="1" x14ac:dyDescent="0.25">
      <c r="A309" s="69" t="s">
        <v>256</v>
      </c>
      <c r="B309" s="69" t="s">
        <v>5</v>
      </c>
      <c r="C309" s="69" t="s">
        <v>125</v>
      </c>
      <c r="D309" s="69" t="s">
        <v>18</v>
      </c>
      <c r="E309" s="70">
        <v>430</v>
      </c>
      <c r="F309" s="69" t="s">
        <v>19</v>
      </c>
    </row>
    <row r="310" spans="1:6" x14ac:dyDescent="0.25">
      <c r="A310" s="64" t="s">
        <v>256</v>
      </c>
      <c r="B310" s="64" t="s">
        <v>5</v>
      </c>
      <c r="C310" s="64" t="s">
        <v>125</v>
      </c>
      <c r="D310" s="64" t="s">
        <v>7</v>
      </c>
      <c r="E310" s="65">
        <v>345</v>
      </c>
      <c r="F310" s="64" t="s">
        <v>20</v>
      </c>
    </row>
    <row r="311" spans="1:6" ht="42.75" x14ac:dyDescent="0.25">
      <c r="A311" s="54" t="s">
        <v>256</v>
      </c>
      <c r="B311" s="54" t="s">
        <v>5</v>
      </c>
      <c r="C311" s="54" t="s">
        <v>125</v>
      </c>
      <c r="D311" s="54" t="s">
        <v>21</v>
      </c>
      <c r="E311" s="63">
        <v>305</v>
      </c>
      <c r="F311" s="54" t="s">
        <v>22</v>
      </c>
    </row>
    <row r="312" spans="1:6" x14ac:dyDescent="0.25">
      <c r="A312" s="64" t="s">
        <v>256</v>
      </c>
      <c r="B312" s="64" t="s">
        <v>5</v>
      </c>
      <c r="C312" s="64" t="s">
        <v>125</v>
      </c>
      <c r="D312" s="64" t="s">
        <v>9</v>
      </c>
      <c r="E312" s="65">
        <v>245</v>
      </c>
      <c r="F312" s="64" t="s">
        <v>23</v>
      </c>
    </row>
    <row r="313" spans="1:6" x14ac:dyDescent="0.25">
      <c r="A313" s="54" t="s">
        <v>256</v>
      </c>
      <c r="B313" s="54" t="s">
        <v>5</v>
      </c>
      <c r="C313" s="54" t="s">
        <v>125</v>
      </c>
      <c r="D313" s="54" t="s">
        <v>10</v>
      </c>
      <c r="E313" s="63">
        <v>215</v>
      </c>
      <c r="F313" s="54" t="s">
        <v>24</v>
      </c>
    </row>
    <row r="314" spans="1:6" x14ac:dyDescent="0.25">
      <c r="A314" s="64" t="s">
        <v>256</v>
      </c>
      <c r="B314" s="64" t="s">
        <v>5</v>
      </c>
      <c r="C314" s="64" t="s">
        <v>125</v>
      </c>
      <c r="D314" s="64" t="s">
        <v>25</v>
      </c>
      <c r="E314" s="65">
        <v>175</v>
      </c>
      <c r="F314" s="64" t="s">
        <v>26</v>
      </c>
    </row>
    <row r="315" spans="1:6" x14ac:dyDescent="0.25">
      <c r="A315" s="54" t="s">
        <v>256</v>
      </c>
      <c r="B315" s="54" t="s">
        <v>5</v>
      </c>
      <c r="C315" s="54" t="s">
        <v>125</v>
      </c>
      <c r="D315" s="54" t="s">
        <v>12</v>
      </c>
      <c r="E315" s="63">
        <v>145</v>
      </c>
      <c r="F315" s="54" t="s">
        <v>27</v>
      </c>
    </row>
    <row r="316" spans="1:6" ht="42.75" x14ac:dyDescent="0.25">
      <c r="A316" s="64" t="s">
        <v>256</v>
      </c>
      <c r="B316" s="64" t="s">
        <v>5</v>
      </c>
      <c r="C316" s="64" t="s">
        <v>125</v>
      </c>
      <c r="D316" s="64" t="s">
        <v>34</v>
      </c>
      <c r="E316" s="65">
        <v>215</v>
      </c>
      <c r="F316" s="64" t="s">
        <v>253</v>
      </c>
    </row>
    <row r="317" spans="1:6" ht="28.5" x14ac:dyDescent="0.25">
      <c r="A317" s="54" t="s">
        <v>256</v>
      </c>
      <c r="B317" s="54" t="s">
        <v>5</v>
      </c>
      <c r="C317" s="54" t="s">
        <v>125</v>
      </c>
      <c r="D317" s="54" t="s">
        <v>13</v>
      </c>
      <c r="E317" s="63">
        <v>185</v>
      </c>
      <c r="F317" s="54" t="s">
        <v>254</v>
      </c>
    </row>
    <row r="318" spans="1:6" ht="28.5" x14ac:dyDescent="0.25">
      <c r="A318" s="64" t="s">
        <v>256</v>
      </c>
      <c r="B318" s="64" t="s">
        <v>5</v>
      </c>
      <c r="C318" s="64" t="s">
        <v>125</v>
      </c>
      <c r="D318" s="64" t="s">
        <v>43</v>
      </c>
      <c r="E318" s="65">
        <v>145</v>
      </c>
      <c r="F318" s="64" t="s">
        <v>255</v>
      </c>
    </row>
    <row r="319" spans="1:6" ht="42.75" x14ac:dyDescent="0.25">
      <c r="A319" s="54" t="s">
        <v>256</v>
      </c>
      <c r="B319" s="54" t="s">
        <v>252</v>
      </c>
      <c r="C319" s="54" t="s">
        <v>125</v>
      </c>
      <c r="D319" s="54" t="s">
        <v>34</v>
      </c>
      <c r="E319" s="63">
        <v>110</v>
      </c>
      <c r="F319" s="54" t="s">
        <v>253</v>
      </c>
    </row>
    <row r="320" spans="1:6" ht="28.5" x14ac:dyDescent="0.25">
      <c r="A320" s="64" t="s">
        <v>256</v>
      </c>
      <c r="B320" s="64" t="s">
        <v>252</v>
      </c>
      <c r="C320" s="64" t="s">
        <v>125</v>
      </c>
      <c r="D320" s="64" t="s">
        <v>13</v>
      </c>
      <c r="E320" s="65">
        <v>95</v>
      </c>
      <c r="F320" s="64" t="s">
        <v>254</v>
      </c>
    </row>
    <row r="321" spans="1:6" ht="29.25" thickBot="1" x14ac:dyDescent="0.3">
      <c r="A321" s="55" t="s">
        <v>256</v>
      </c>
      <c r="B321" s="55" t="s">
        <v>252</v>
      </c>
      <c r="C321" s="55" t="s">
        <v>125</v>
      </c>
      <c r="D321" s="55" t="s">
        <v>43</v>
      </c>
      <c r="E321" s="68">
        <v>75</v>
      </c>
      <c r="F321" s="55" t="s">
        <v>255</v>
      </c>
    </row>
    <row r="322" spans="1:6" ht="15.75" thickTop="1" x14ac:dyDescent="0.25"/>
  </sheetData>
  <autoFilter ref="A2:F321" xr:uid="{D8FED962-EBD9-492B-AFCD-F2760C2BBB38}">
    <sortState xmlns:xlrd2="http://schemas.microsoft.com/office/spreadsheetml/2017/richdata2" ref="A3:F321">
      <sortCondition ref="A2:A321"/>
    </sortState>
  </autoFilter>
  <mergeCells count="1">
    <mergeCell ref="B1:F1"/>
  </mergeCells>
  <dataValidations count="1">
    <dataValidation type="list" allowBlank="1" showInputMessage="1" showErrorMessage="1" prompt="Please select from the dropdown list." sqref="D3:D236 D247:D282 D240:D245 D286:D321" xr:uid="{68B1610B-DD56-4810-84A5-099E96C8A994}">
      <formula1>"Partner, Director, Senior Manager, Associate Director, Principal, Associate, Senior, Scientist, Specialist, Technician, Draftsperson, Graduate"</formula1>
    </dataValidation>
  </dataValidations>
  <hyperlinks>
    <hyperlink ref="A1" location="Summary!A1" display="Link to SUMMARY Worksheet" xr:uid="{8796E8FF-D105-4649-957B-5EBA7D494AAE}"/>
  </hyperlinks>
  <pageMargins left="0.7" right="0.7" top="0.75" bottom="0.75" header="0.3" footer="0.3"/>
  <headerFooter>
    <oddHeader>&amp;C&amp;"Calibri"&amp;12&amp;KFF0000 OFFICIAL&amp;1#_x000D_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556D2-4968-48B5-B780-CE9D36E9C23C}">
  <sheetPr>
    <tabColor theme="9" tint="-0.249977111117893"/>
  </sheetPr>
  <dimension ref="A1:M32"/>
  <sheetViews>
    <sheetView showGridLines="0" workbookViewId="0">
      <selection activeCell="A2" sqref="A2"/>
    </sheetView>
  </sheetViews>
  <sheetFormatPr defaultRowHeight="15" x14ac:dyDescent="0.25"/>
  <cols>
    <col min="1" max="1" width="65.5703125" customWidth="1"/>
    <col min="2" max="13" width="14.85546875" customWidth="1"/>
    <col min="14" max="14" width="11.5703125" bestFit="1" customWidth="1"/>
  </cols>
  <sheetData>
    <row r="1" spans="1:13" ht="25.5" x14ac:dyDescent="0.5">
      <c r="A1" s="26" t="s">
        <v>194</v>
      </c>
      <c r="B1" s="163" t="s">
        <v>616</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57" t="s">
        <v>604</v>
      </c>
      <c r="B4" s="58"/>
      <c r="C4" s="59"/>
      <c r="D4" s="59">
        <v>390</v>
      </c>
      <c r="E4" s="59">
        <v>180</v>
      </c>
      <c r="F4" s="59">
        <v>160</v>
      </c>
      <c r="G4" s="59"/>
      <c r="H4" s="59">
        <v>360</v>
      </c>
      <c r="I4" s="59">
        <v>190</v>
      </c>
      <c r="J4" s="59">
        <v>260</v>
      </c>
      <c r="K4" s="59">
        <v>300</v>
      </c>
      <c r="L4" s="59">
        <v>230</v>
      </c>
      <c r="M4" s="59">
        <v>230</v>
      </c>
    </row>
    <row r="5" spans="1:13" ht="16.5" x14ac:dyDescent="0.3">
      <c r="A5" s="71" t="s">
        <v>92</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461</v>
      </c>
      <c r="B6" s="60">
        <v>225</v>
      </c>
      <c r="C6" s="33">
        <v>245</v>
      </c>
      <c r="D6" s="33">
        <v>270</v>
      </c>
      <c r="E6" s="33">
        <v>150</v>
      </c>
      <c r="F6" s="33">
        <v>170</v>
      </c>
      <c r="G6" s="33"/>
      <c r="H6" s="33"/>
      <c r="I6" s="33"/>
      <c r="J6" s="33">
        <v>200</v>
      </c>
      <c r="K6" s="33"/>
      <c r="L6" s="33">
        <v>180</v>
      </c>
      <c r="M6" s="33">
        <v>150</v>
      </c>
    </row>
    <row r="7" spans="1:13" ht="16.5" x14ac:dyDescent="0.3">
      <c r="A7" s="71" t="s">
        <v>466</v>
      </c>
      <c r="B7" s="60"/>
      <c r="C7" s="33">
        <v>330</v>
      </c>
      <c r="D7" s="33">
        <v>380</v>
      </c>
      <c r="E7" s="33"/>
      <c r="F7" s="33"/>
      <c r="G7" s="33"/>
      <c r="H7" s="33">
        <v>280</v>
      </c>
      <c r="I7" s="33">
        <v>170</v>
      </c>
      <c r="J7" s="33">
        <v>225</v>
      </c>
      <c r="K7" s="33"/>
      <c r="L7" s="33"/>
      <c r="M7" s="33"/>
    </row>
    <row r="8" spans="1:13" ht="16.5" x14ac:dyDescent="0.3">
      <c r="A8" s="57" t="s">
        <v>568</v>
      </c>
      <c r="B8" s="60">
        <v>340</v>
      </c>
      <c r="C8" s="33">
        <v>375</v>
      </c>
      <c r="D8" s="33">
        <v>420</v>
      </c>
      <c r="E8" s="33">
        <v>200</v>
      </c>
      <c r="F8" s="33">
        <v>180</v>
      </c>
      <c r="G8" s="33">
        <v>420</v>
      </c>
      <c r="H8" s="33">
        <v>340</v>
      </c>
      <c r="I8" s="33">
        <v>290</v>
      </c>
      <c r="J8" s="33">
        <v>290</v>
      </c>
      <c r="K8" s="33">
        <v>375</v>
      </c>
      <c r="L8" s="33">
        <v>230</v>
      </c>
      <c r="M8" s="33">
        <v>250</v>
      </c>
    </row>
    <row r="9" spans="1:13" ht="16.5" x14ac:dyDescent="0.3">
      <c r="A9" s="71" t="s">
        <v>61</v>
      </c>
      <c r="B9" s="60">
        <v>341</v>
      </c>
      <c r="C9" s="33"/>
      <c r="D9" s="33">
        <v>385</v>
      </c>
      <c r="E9" s="33"/>
      <c r="F9" s="33">
        <v>187</v>
      </c>
      <c r="G9" s="33"/>
      <c r="H9" s="33">
        <v>363</v>
      </c>
      <c r="I9" s="33"/>
      <c r="J9" s="33">
        <v>264</v>
      </c>
      <c r="K9" s="33"/>
      <c r="L9" s="33">
        <v>308</v>
      </c>
      <c r="M9" s="33">
        <v>231</v>
      </c>
    </row>
    <row r="10" spans="1:13" ht="16.5" x14ac:dyDescent="0.3">
      <c r="A10" s="57" t="s">
        <v>596</v>
      </c>
      <c r="B10" s="60"/>
      <c r="C10" s="33"/>
      <c r="D10" s="33">
        <v>418</v>
      </c>
      <c r="E10" s="33"/>
      <c r="F10" s="33"/>
      <c r="G10" s="33"/>
      <c r="H10" s="33"/>
      <c r="I10" s="33"/>
      <c r="J10" s="33"/>
      <c r="K10" s="33"/>
      <c r="L10" s="33"/>
      <c r="M10" s="33"/>
    </row>
    <row r="11" spans="1:13" ht="16.5" x14ac:dyDescent="0.3">
      <c r="A11" s="71" t="s">
        <v>594</v>
      </c>
      <c r="B11" s="60">
        <v>265</v>
      </c>
      <c r="C11" s="33"/>
      <c r="D11" s="33">
        <v>280</v>
      </c>
      <c r="E11" s="33"/>
      <c r="F11" s="33"/>
      <c r="G11" s="33"/>
      <c r="H11" s="33"/>
      <c r="I11" s="33"/>
      <c r="J11" s="33">
        <v>240</v>
      </c>
      <c r="K11" s="33"/>
      <c r="L11" s="33"/>
      <c r="M11" s="33"/>
    </row>
    <row r="12" spans="1:13" ht="16.5" x14ac:dyDescent="0.3">
      <c r="A12" s="57" t="s">
        <v>62</v>
      </c>
      <c r="B12" s="60">
        <v>304.7</v>
      </c>
      <c r="C12" s="33"/>
      <c r="D12" s="33">
        <v>403.7</v>
      </c>
      <c r="E12" s="33"/>
      <c r="F12" s="33"/>
      <c r="G12" s="33"/>
      <c r="H12" s="33"/>
      <c r="I12" s="33"/>
      <c r="J12" s="33">
        <v>261.8</v>
      </c>
      <c r="K12" s="33"/>
      <c r="L12" s="33">
        <v>92.4</v>
      </c>
      <c r="M12" s="33"/>
    </row>
    <row r="13" spans="1:13" ht="16.5" x14ac:dyDescent="0.3">
      <c r="A13" s="71" t="s">
        <v>277</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82</v>
      </c>
      <c r="B14" s="60"/>
      <c r="C14" s="33"/>
      <c r="D14" s="33">
        <v>308</v>
      </c>
      <c r="E14" s="33">
        <v>176</v>
      </c>
      <c r="F14" s="33">
        <v>154</v>
      </c>
      <c r="G14" s="33"/>
      <c r="H14" s="33">
        <v>264</v>
      </c>
      <c r="I14" s="33"/>
      <c r="J14" s="33">
        <v>242.00000000000003</v>
      </c>
      <c r="K14" s="33"/>
      <c r="L14" s="33">
        <v>187.00000000000003</v>
      </c>
      <c r="M14" s="33"/>
    </row>
    <row r="15" spans="1:13" ht="16.5" x14ac:dyDescent="0.3">
      <c r="A15" s="71" t="s">
        <v>575</v>
      </c>
      <c r="B15" s="60"/>
      <c r="C15" s="33"/>
      <c r="D15" s="33"/>
      <c r="E15" s="33"/>
      <c r="F15" s="33"/>
      <c r="G15" s="33"/>
      <c r="H15" s="33"/>
      <c r="I15" s="33"/>
      <c r="J15" s="33">
        <v>242</v>
      </c>
      <c r="K15" s="33"/>
      <c r="L15" s="33">
        <v>198</v>
      </c>
      <c r="M15" s="33"/>
    </row>
    <row r="16" spans="1:13" ht="16.5" x14ac:dyDescent="0.3">
      <c r="A16" s="57" t="s">
        <v>452</v>
      </c>
      <c r="B16" s="60">
        <v>297</v>
      </c>
      <c r="C16" s="33">
        <v>396</v>
      </c>
      <c r="D16" s="33">
        <v>396</v>
      </c>
      <c r="E16" s="33">
        <v>225.5</v>
      </c>
      <c r="F16" s="33">
        <v>214.5</v>
      </c>
      <c r="G16" s="33"/>
      <c r="H16" s="33"/>
      <c r="I16" s="33"/>
      <c r="J16" s="33">
        <v>264</v>
      </c>
      <c r="K16" s="33"/>
      <c r="L16" s="33">
        <v>220</v>
      </c>
      <c r="M16" s="33"/>
    </row>
    <row r="17" spans="1:13" ht="16.5" x14ac:dyDescent="0.3">
      <c r="A17" s="71" t="s">
        <v>488</v>
      </c>
      <c r="B17" s="60"/>
      <c r="C17" s="33">
        <v>373</v>
      </c>
      <c r="D17" s="33"/>
      <c r="E17" s="33"/>
      <c r="F17" s="33"/>
      <c r="G17" s="33"/>
      <c r="H17" s="33">
        <v>310</v>
      </c>
      <c r="I17" s="33"/>
      <c r="J17" s="33">
        <v>280</v>
      </c>
      <c r="K17" s="33"/>
      <c r="L17" s="33"/>
      <c r="M17" s="33"/>
    </row>
    <row r="18" spans="1:13" ht="16.5" x14ac:dyDescent="0.3">
      <c r="A18" s="57" t="s">
        <v>614</v>
      </c>
      <c r="B18" s="60">
        <v>242</v>
      </c>
      <c r="C18" s="33"/>
      <c r="D18" s="33">
        <v>275</v>
      </c>
      <c r="E18" s="33">
        <v>165</v>
      </c>
      <c r="F18" s="33"/>
      <c r="G18" s="33"/>
      <c r="H18" s="33"/>
      <c r="I18" s="33"/>
      <c r="J18" s="33">
        <v>220</v>
      </c>
      <c r="K18" s="33"/>
      <c r="L18" s="33"/>
      <c r="M18" s="33"/>
    </row>
    <row r="19" spans="1:13" ht="16.5" x14ac:dyDescent="0.3">
      <c r="A19" s="71" t="s">
        <v>492</v>
      </c>
      <c r="B19" s="60">
        <v>242</v>
      </c>
      <c r="C19" s="33"/>
      <c r="D19" s="33">
        <v>286</v>
      </c>
      <c r="E19" s="33"/>
      <c r="F19" s="33"/>
      <c r="G19" s="33"/>
      <c r="H19" s="33"/>
      <c r="I19" s="33"/>
      <c r="J19" s="33"/>
      <c r="K19" s="33"/>
      <c r="L19" s="33"/>
      <c r="M19" s="33"/>
    </row>
    <row r="20" spans="1:13" ht="16.5" x14ac:dyDescent="0.3">
      <c r="A20" s="57" t="s">
        <v>613</v>
      </c>
      <c r="B20" s="60"/>
      <c r="C20" s="33"/>
      <c r="D20" s="33">
        <v>420</v>
      </c>
      <c r="E20" s="33"/>
      <c r="F20" s="33"/>
      <c r="G20" s="33"/>
      <c r="H20" s="33"/>
      <c r="I20" s="33"/>
      <c r="J20" s="33"/>
      <c r="K20" s="33"/>
      <c r="L20" s="33"/>
      <c r="M20" s="33"/>
    </row>
    <row r="21" spans="1:13" ht="16.5" x14ac:dyDescent="0.3">
      <c r="A21" s="71" t="s">
        <v>68</v>
      </c>
      <c r="B21" s="60">
        <v>286</v>
      </c>
      <c r="C21" s="33">
        <v>341</v>
      </c>
      <c r="D21" s="33">
        <v>396</v>
      </c>
      <c r="E21" s="33"/>
      <c r="F21" s="33">
        <v>132</v>
      </c>
      <c r="G21" s="33"/>
      <c r="H21" s="33">
        <v>319</v>
      </c>
      <c r="I21" s="33"/>
      <c r="J21" s="33">
        <v>242</v>
      </c>
      <c r="K21" s="33">
        <v>374</v>
      </c>
      <c r="L21" s="33">
        <v>264</v>
      </c>
      <c r="M21" s="33">
        <v>209</v>
      </c>
    </row>
    <row r="22" spans="1:13" ht="16.5" x14ac:dyDescent="0.3">
      <c r="A22" s="57" t="s">
        <v>615</v>
      </c>
      <c r="B22" s="60"/>
      <c r="C22" s="33"/>
      <c r="D22" s="33">
        <v>357.5</v>
      </c>
      <c r="E22" s="33"/>
      <c r="F22" s="33"/>
      <c r="G22" s="33"/>
      <c r="H22" s="33"/>
      <c r="I22" s="33"/>
      <c r="J22" s="33"/>
      <c r="K22" s="33"/>
      <c r="L22" s="33"/>
      <c r="M22" s="33"/>
    </row>
    <row r="23" spans="1:13" ht="17.25" thickBot="1" x14ac:dyDescent="0.35">
      <c r="A23" s="76" t="s">
        <v>256</v>
      </c>
      <c r="B23" s="62">
        <v>245</v>
      </c>
      <c r="C23" s="39">
        <v>305</v>
      </c>
      <c r="D23" s="39">
        <v>430</v>
      </c>
      <c r="E23" s="39">
        <v>145</v>
      </c>
      <c r="F23" s="39">
        <v>145</v>
      </c>
      <c r="G23" s="39"/>
      <c r="H23" s="39"/>
      <c r="I23" s="39">
        <v>175</v>
      </c>
      <c r="J23" s="39">
        <v>215</v>
      </c>
      <c r="K23" s="39">
        <v>345</v>
      </c>
      <c r="L23" s="39">
        <v>215</v>
      </c>
      <c r="M23" s="39">
        <v>185</v>
      </c>
    </row>
    <row r="24" spans="1:13" ht="15.75" thickTop="1" x14ac:dyDescent="0.25"/>
    <row r="25" spans="1:13" x14ac:dyDescent="0.25">
      <c r="A25" s="48" t="s">
        <v>186</v>
      </c>
      <c r="B25" s="41">
        <f>AVERAGE(B4:B23)</f>
        <v>276.92727272727274</v>
      </c>
      <c r="C25" s="41">
        <f t="shared" ref="C25:M25" si="0">AVERAGE(C4:C23)</f>
        <v>334.73611111111109</v>
      </c>
      <c r="D25" s="41">
        <f t="shared" si="0"/>
        <v>365.67638888888882</v>
      </c>
      <c r="E25" s="41">
        <f t="shared" si="0"/>
        <v>180.38611111111109</v>
      </c>
      <c r="F25" s="41">
        <f t="shared" si="0"/>
        <v>168.625</v>
      </c>
      <c r="G25" s="41">
        <f t="shared" si="0"/>
        <v>450.75</v>
      </c>
      <c r="H25" s="41">
        <f t="shared" si="0"/>
        <v>308.60833333333335</v>
      </c>
      <c r="I25" s="41">
        <f t="shared" si="0"/>
        <v>212.3</v>
      </c>
      <c r="J25" s="41">
        <f t="shared" si="0"/>
        <v>243.859375</v>
      </c>
      <c r="K25" s="41">
        <f t="shared" si="0"/>
        <v>349.2</v>
      </c>
      <c r="L25" s="41">
        <f t="shared" si="0"/>
        <v>221.28541666666669</v>
      </c>
      <c r="M25" s="41">
        <f t="shared" si="0"/>
        <v>213.97187500000001</v>
      </c>
    </row>
    <row r="26" spans="1:13" x14ac:dyDescent="0.25">
      <c r="A26" s="48" t="s">
        <v>187</v>
      </c>
      <c r="B26" s="41">
        <f>STDEV(B4:B23)</f>
        <v>39.971842362070092</v>
      </c>
      <c r="C26" s="41">
        <f t="shared" ref="C26:M26" si="1">STDEV(C4:C23)</f>
        <v>45.518902514352312</v>
      </c>
      <c r="D26" s="41">
        <f t="shared" si="1"/>
        <v>55.645096813898625</v>
      </c>
      <c r="E26" s="41">
        <f t="shared" si="1"/>
        <v>29.068472803212671</v>
      </c>
      <c r="F26" s="41">
        <f t="shared" si="1"/>
        <v>24.129065575681864</v>
      </c>
      <c r="G26" s="41">
        <f t="shared" si="1"/>
        <v>26.947866334832536</v>
      </c>
      <c r="H26" s="41">
        <f t="shared" si="1"/>
        <v>39.382729400081125</v>
      </c>
      <c r="I26" s="41">
        <f t="shared" si="1"/>
        <v>50.746428445753672</v>
      </c>
      <c r="J26" s="41">
        <f t="shared" si="1"/>
        <v>24.746011252657809</v>
      </c>
      <c r="K26" s="41">
        <f t="shared" si="1"/>
        <v>30.523761236125537</v>
      </c>
      <c r="L26" s="41">
        <f t="shared" si="1"/>
        <v>55.319512481349911</v>
      </c>
      <c r="M26" s="41">
        <f t="shared" si="1"/>
        <v>34.699823583073474</v>
      </c>
    </row>
    <row r="27" spans="1:13" x14ac:dyDescent="0.25">
      <c r="A27" s="48" t="s">
        <v>188</v>
      </c>
      <c r="B27" s="41">
        <f>SUM(B25:B26)</f>
        <v>316.89911508934284</v>
      </c>
      <c r="C27" s="41">
        <f t="shared" ref="C27:M27" si="2">SUM(C25:C26)</f>
        <v>380.25501362546339</v>
      </c>
      <c r="D27" s="41">
        <f t="shared" si="2"/>
        <v>421.32148570278747</v>
      </c>
      <c r="E27" s="41">
        <f t="shared" si="2"/>
        <v>209.45458391432376</v>
      </c>
      <c r="F27" s="41">
        <f t="shared" si="2"/>
        <v>192.75406557568186</v>
      </c>
      <c r="G27" s="41">
        <f t="shared" si="2"/>
        <v>477.69786633483255</v>
      </c>
      <c r="H27" s="41">
        <f t="shared" si="2"/>
        <v>347.99106273341448</v>
      </c>
      <c r="I27" s="41">
        <f t="shared" si="2"/>
        <v>263.04642844575369</v>
      </c>
      <c r="J27" s="41">
        <f t="shared" si="2"/>
        <v>268.60538625265781</v>
      </c>
      <c r="K27" s="41">
        <f t="shared" si="2"/>
        <v>379.72376123612554</v>
      </c>
      <c r="L27" s="41">
        <f t="shared" si="2"/>
        <v>276.60492914801659</v>
      </c>
      <c r="M27" s="41">
        <f t="shared" si="2"/>
        <v>248.67169858307349</v>
      </c>
    </row>
    <row r="29" spans="1:13" x14ac:dyDescent="0.25">
      <c r="A29" s="72" t="s">
        <v>195</v>
      </c>
    </row>
    <row r="30" spans="1:13" x14ac:dyDescent="0.25">
      <c r="A30" s="43" t="s">
        <v>193</v>
      </c>
    </row>
    <row r="31" spans="1:13" x14ac:dyDescent="0.25">
      <c r="A31" s="44" t="s">
        <v>191</v>
      </c>
      <c r="B31" s="45" t="s">
        <v>192</v>
      </c>
    </row>
    <row r="32" spans="1:13" x14ac:dyDescent="0.25">
      <c r="A32" s="46" t="s">
        <v>189</v>
      </c>
      <c r="B32" s="47" t="s">
        <v>190</v>
      </c>
    </row>
  </sheetData>
  <mergeCells count="1">
    <mergeCell ref="B1:M1"/>
  </mergeCells>
  <conditionalFormatting pivot="1" sqref="B4:M23">
    <cfRule type="cellIs" dxfId="69" priority="4" operator="greaterThan">
      <formula>B$27</formula>
    </cfRule>
  </conditionalFormatting>
  <conditionalFormatting pivot="1" sqref="B4:M23">
    <cfRule type="cellIs" dxfId="68" priority="3" operator="between">
      <formula>B$25</formula>
      <formula>B$27</formula>
    </cfRule>
  </conditionalFormatting>
  <conditionalFormatting pivot="1" sqref="B4:M23">
    <cfRule type="cellIs" dxfId="67" priority="2" operator="lessThan">
      <formula>B$25</formula>
    </cfRule>
  </conditionalFormatting>
  <conditionalFormatting pivot="1" sqref="B4:M23">
    <cfRule type="containsBlanks" dxfId="66" priority="1">
      <formula>LEN(TRIM(B4))=0</formula>
    </cfRule>
  </conditionalFormatting>
  <hyperlinks>
    <hyperlink ref="A1" location="Summary!A1" display="Link to SUMMARY Worksheet" xr:uid="{6A7149CF-B358-4BCD-882B-75835952A896}"/>
  </hyperlinks>
  <pageMargins left="0.7" right="0.7" top="0.75" bottom="0.75" header="0.3" footer="0.3"/>
  <headerFooter>
    <oddHeader>&amp;C&amp;"Calibri"&amp;12&amp;KFF0000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439D-A3E9-4B13-884C-266C135CBF73}">
  <sheetPr>
    <tabColor theme="2" tint="-9.9978637043366805E-2"/>
  </sheetPr>
  <dimension ref="A1:F15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567</v>
      </c>
      <c r="C1" s="165"/>
      <c r="D1" s="165"/>
      <c r="E1" s="165"/>
      <c r="F1" s="165"/>
    </row>
    <row r="2" spans="1:6" ht="30.75" thickTop="1" x14ac:dyDescent="0.25">
      <c r="A2" s="83" t="s">
        <v>112</v>
      </c>
      <c r="B2" s="84" t="s">
        <v>0</v>
      </c>
      <c r="C2" s="83" t="s">
        <v>1</v>
      </c>
      <c r="D2" s="83" t="s">
        <v>2</v>
      </c>
      <c r="E2" s="84" t="s">
        <v>3</v>
      </c>
      <c r="F2" s="85" t="s">
        <v>4</v>
      </c>
    </row>
    <row r="3" spans="1:6" x14ac:dyDescent="0.25">
      <c r="A3" s="4" t="s">
        <v>604</v>
      </c>
      <c r="B3" s="4"/>
      <c r="C3" s="4"/>
      <c r="D3" s="4" t="s">
        <v>18</v>
      </c>
      <c r="E3" s="5">
        <v>390</v>
      </c>
      <c r="F3" s="4"/>
    </row>
    <row r="4" spans="1:6" x14ac:dyDescent="0.25">
      <c r="A4" s="11" t="s">
        <v>604</v>
      </c>
      <c r="B4" s="11" t="s">
        <v>330</v>
      </c>
      <c r="C4" s="11" t="s">
        <v>126</v>
      </c>
      <c r="D4" s="11" t="s">
        <v>42</v>
      </c>
      <c r="E4" s="73">
        <v>360</v>
      </c>
      <c r="F4" s="11" t="s">
        <v>602</v>
      </c>
    </row>
    <row r="5" spans="1:6" x14ac:dyDescent="0.25">
      <c r="A5" s="4" t="s">
        <v>604</v>
      </c>
      <c r="B5" s="4"/>
      <c r="C5" s="4"/>
      <c r="D5" s="4" t="s">
        <v>7</v>
      </c>
      <c r="E5" s="5">
        <v>300</v>
      </c>
      <c r="F5" s="4"/>
    </row>
    <row r="6" spans="1:6" x14ac:dyDescent="0.25">
      <c r="A6" s="11" t="s">
        <v>604</v>
      </c>
      <c r="B6" s="11"/>
      <c r="C6" s="11"/>
      <c r="D6" s="11" t="s">
        <v>10</v>
      </c>
      <c r="E6" s="73">
        <v>260</v>
      </c>
      <c r="F6" s="11"/>
    </row>
    <row r="7" spans="1:6" x14ac:dyDescent="0.25">
      <c r="A7" s="4" t="s">
        <v>604</v>
      </c>
      <c r="B7" s="4"/>
      <c r="C7" s="4"/>
      <c r="D7" s="4" t="s">
        <v>25</v>
      </c>
      <c r="E7" s="5">
        <v>190</v>
      </c>
      <c r="F7" s="4"/>
    </row>
    <row r="8" spans="1:6" x14ac:dyDescent="0.25">
      <c r="A8" s="11" t="s">
        <v>604</v>
      </c>
      <c r="B8" s="11"/>
      <c r="C8" s="11"/>
      <c r="D8" s="11" t="s">
        <v>12</v>
      </c>
      <c r="E8" s="73">
        <v>160</v>
      </c>
      <c r="F8" s="11"/>
    </row>
    <row r="9" spans="1:6" x14ac:dyDescent="0.25">
      <c r="A9" s="4" t="s">
        <v>604</v>
      </c>
      <c r="B9" s="4"/>
      <c r="C9" s="4"/>
      <c r="D9" s="4" t="s">
        <v>10</v>
      </c>
      <c r="E9" s="5">
        <v>260</v>
      </c>
      <c r="F9" s="4"/>
    </row>
    <row r="10" spans="1:6" x14ac:dyDescent="0.25">
      <c r="A10" s="11" t="s">
        <v>604</v>
      </c>
      <c r="B10" s="11"/>
      <c r="C10" s="11"/>
      <c r="D10" s="11" t="s">
        <v>13</v>
      </c>
      <c r="E10" s="73">
        <v>230</v>
      </c>
      <c r="F10" s="11"/>
    </row>
    <row r="11" spans="1:6" x14ac:dyDescent="0.25">
      <c r="A11" s="4" t="s">
        <v>604</v>
      </c>
      <c r="B11" s="4"/>
      <c r="C11" s="4"/>
      <c r="D11" s="4" t="s">
        <v>10</v>
      </c>
      <c r="E11" s="5">
        <v>200</v>
      </c>
      <c r="F11" s="4"/>
    </row>
    <row r="12" spans="1:6" x14ac:dyDescent="0.25">
      <c r="A12" s="11" t="s">
        <v>604</v>
      </c>
      <c r="B12" s="11" t="s">
        <v>5</v>
      </c>
      <c r="C12" s="11" t="s">
        <v>601</v>
      </c>
      <c r="D12" s="11" t="s">
        <v>34</v>
      </c>
      <c r="E12" s="73">
        <v>230</v>
      </c>
      <c r="F12" s="11" t="s">
        <v>603</v>
      </c>
    </row>
    <row r="13" spans="1:6" x14ac:dyDescent="0.25">
      <c r="A13" s="4" t="s">
        <v>604</v>
      </c>
      <c r="B13" s="4"/>
      <c r="C13" s="4"/>
      <c r="D13" s="4" t="s">
        <v>13</v>
      </c>
      <c r="E13" s="5">
        <v>200</v>
      </c>
      <c r="F13" s="4"/>
    </row>
    <row r="14" spans="1:6" ht="15.75" thickBot="1" x14ac:dyDescent="0.3">
      <c r="A14" s="12" t="s">
        <v>604</v>
      </c>
      <c r="B14" s="12"/>
      <c r="C14" s="12"/>
      <c r="D14" s="12" t="s">
        <v>43</v>
      </c>
      <c r="E14" s="74">
        <v>180</v>
      </c>
      <c r="F14" s="12"/>
    </row>
    <row r="15" spans="1:6" ht="15.75" thickTop="1" x14ac:dyDescent="0.25">
      <c r="A15" s="52" t="s">
        <v>92</v>
      </c>
      <c r="B15" s="52" t="s">
        <v>5</v>
      </c>
      <c r="C15" s="52" t="s">
        <v>570</v>
      </c>
      <c r="D15" s="52" t="s">
        <v>40</v>
      </c>
      <c r="E15" s="53">
        <v>470.25</v>
      </c>
      <c r="F15" s="52" t="s">
        <v>94</v>
      </c>
    </row>
    <row r="16" spans="1:6" x14ac:dyDescent="0.25">
      <c r="A16" s="11" t="s">
        <v>92</v>
      </c>
      <c r="B16" s="11" t="s">
        <v>5</v>
      </c>
      <c r="C16" s="11" t="s">
        <v>570</v>
      </c>
      <c r="D16" s="11" t="s">
        <v>18</v>
      </c>
      <c r="E16" s="73">
        <v>370.97500000000002</v>
      </c>
      <c r="F16" s="11" t="s">
        <v>95</v>
      </c>
    </row>
    <row r="17" spans="1:6" x14ac:dyDescent="0.25">
      <c r="A17" s="4" t="s">
        <v>92</v>
      </c>
      <c r="B17" s="4" t="s">
        <v>5</v>
      </c>
      <c r="C17" s="4" t="s">
        <v>570</v>
      </c>
      <c r="D17" s="4" t="s">
        <v>21</v>
      </c>
      <c r="E17" s="5">
        <v>339.625</v>
      </c>
      <c r="F17" s="4" t="s">
        <v>96</v>
      </c>
    </row>
    <row r="18" spans="1:6" x14ac:dyDescent="0.25">
      <c r="A18" s="11" t="s">
        <v>92</v>
      </c>
      <c r="B18" s="11" t="s">
        <v>5</v>
      </c>
      <c r="C18" s="11" t="s">
        <v>570</v>
      </c>
      <c r="D18" s="11" t="s">
        <v>42</v>
      </c>
      <c r="E18" s="73">
        <v>266.47500000000002</v>
      </c>
      <c r="F18" s="11" t="s">
        <v>97</v>
      </c>
    </row>
    <row r="19" spans="1:6" x14ac:dyDescent="0.25">
      <c r="A19" s="4" t="s">
        <v>92</v>
      </c>
      <c r="B19" s="4" t="s">
        <v>5</v>
      </c>
      <c r="C19" s="4" t="s">
        <v>570</v>
      </c>
      <c r="D19" s="4" t="s">
        <v>10</v>
      </c>
      <c r="E19" s="5">
        <v>219.45</v>
      </c>
      <c r="F19" s="4" t="s">
        <v>98</v>
      </c>
    </row>
    <row r="20" spans="1:6" ht="28.5" x14ac:dyDescent="0.25">
      <c r="A20" s="11" t="s">
        <v>92</v>
      </c>
      <c r="B20" s="11" t="s">
        <v>5</v>
      </c>
      <c r="C20" s="11" t="s">
        <v>570</v>
      </c>
      <c r="D20" s="11" t="s">
        <v>34</v>
      </c>
      <c r="E20" s="73">
        <v>182.875</v>
      </c>
      <c r="F20" s="11" t="s">
        <v>99</v>
      </c>
    </row>
    <row r="21" spans="1:6" x14ac:dyDescent="0.25">
      <c r="A21" s="4" t="s">
        <v>92</v>
      </c>
      <c r="B21" s="4" t="s">
        <v>5</v>
      </c>
      <c r="C21" s="4" t="s">
        <v>570</v>
      </c>
      <c r="D21" s="4" t="s">
        <v>12</v>
      </c>
      <c r="E21" s="5">
        <v>156.75</v>
      </c>
      <c r="F21" s="4" t="s">
        <v>100</v>
      </c>
    </row>
    <row r="22" spans="1:6" ht="28.5" x14ac:dyDescent="0.25">
      <c r="A22" s="11" t="s">
        <v>92</v>
      </c>
      <c r="B22" s="11" t="s">
        <v>5</v>
      </c>
      <c r="C22" s="11" t="s">
        <v>570</v>
      </c>
      <c r="D22" s="11" t="s">
        <v>34</v>
      </c>
      <c r="E22" s="73">
        <v>256.02499999999998</v>
      </c>
      <c r="F22" s="11" t="s">
        <v>101</v>
      </c>
    </row>
    <row r="23" spans="1:6" x14ac:dyDescent="0.25">
      <c r="A23" s="4" t="s">
        <v>92</v>
      </c>
      <c r="B23" s="4" t="s">
        <v>5</v>
      </c>
      <c r="C23" s="4" t="s">
        <v>570</v>
      </c>
      <c r="D23" s="4" t="s">
        <v>13</v>
      </c>
      <c r="E23" s="5">
        <v>203.77500000000001</v>
      </c>
      <c r="F23" s="4" t="s">
        <v>102</v>
      </c>
    </row>
    <row r="24" spans="1:6" x14ac:dyDescent="0.25">
      <c r="A24" s="11" t="s">
        <v>92</v>
      </c>
      <c r="B24" s="11" t="s">
        <v>5</v>
      </c>
      <c r="C24" s="11" t="s">
        <v>570</v>
      </c>
      <c r="D24" s="11" t="s">
        <v>43</v>
      </c>
      <c r="E24" s="73">
        <v>161.97499999999999</v>
      </c>
      <c r="F24" s="11" t="s">
        <v>103</v>
      </c>
    </row>
    <row r="25" spans="1:6" ht="85.5" x14ac:dyDescent="0.25">
      <c r="A25" s="4" t="s">
        <v>92</v>
      </c>
      <c r="B25" s="4" t="s">
        <v>104</v>
      </c>
      <c r="C25" s="4" t="s">
        <v>571</v>
      </c>
      <c r="D25" s="4" t="s">
        <v>34</v>
      </c>
      <c r="E25" s="5">
        <v>148.5</v>
      </c>
      <c r="F25" s="4" t="s">
        <v>109</v>
      </c>
    </row>
    <row r="26" spans="1:6" ht="71.25" x14ac:dyDescent="0.25">
      <c r="A26" s="11" t="s">
        <v>92</v>
      </c>
      <c r="B26" s="11" t="s">
        <v>104</v>
      </c>
      <c r="C26" s="11" t="s">
        <v>571</v>
      </c>
      <c r="D26" s="11" t="s">
        <v>13</v>
      </c>
      <c r="E26" s="73">
        <v>82.5</v>
      </c>
      <c r="F26" s="11" t="s">
        <v>110</v>
      </c>
    </row>
    <row r="27" spans="1:6" ht="72" thickBot="1" x14ac:dyDescent="0.3">
      <c r="A27" s="50" t="s">
        <v>92</v>
      </c>
      <c r="B27" s="50" t="s">
        <v>104</v>
      </c>
      <c r="C27" s="50" t="s">
        <v>571</v>
      </c>
      <c r="D27" s="50" t="s">
        <v>43</v>
      </c>
      <c r="E27" s="51">
        <v>66</v>
      </c>
      <c r="F27" s="50" t="s">
        <v>111</v>
      </c>
    </row>
    <row r="28" spans="1:6" ht="15.75" thickTop="1" x14ac:dyDescent="0.25">
      <c r="A28" s="10" t="s">
        <v>461</v>
      </c>
      <c r="B28" s="10" t="s">
        <v>5</v>
      </c>
      <c r="C28" s="10" t="s">
        <v>572</v>
      </c>
      <c r="D28" s="10" t="s">
        <v>18</v>
      </c>
      <c r="E28" s="75">
        <v>270</v>
      </c>
      <c r="F28" s="10"/>
    </row>
    <row r="29" spans="1:6" x14ac:dyDescent="0.25">
      <c r="A29" s="4" t="s">
        <v>461</v>
      </c>
      <c r="B29" s="4" t="s">
        <v>5</v>
      </c>
      <c r="C29" s="4" t="s">
        <v>572</v>
      </c>
      <c r="D29" s="4" t="s">
        <v>21</v>
      </c>
      <c r="E29" s="5">
        <v>245</v>
      </c>
      <c r="F29" s="4"/>
    </row>
    <row r="30" spans="1:6" x14ac:dyDescent="0.25">
      <c r="A30" s="11" t="s">
        <v>461</v>
      </c>
      <c r="B30" s="11" t="s">
        <v>5</v>
      </c>
      <c r="C30" s="11" t="s">
        <v>572</v>
      </c>
      <c r="D30" s="11" t="s">
        <v>9</v>
      </c>
      <c r="E30" s="73">
        <v>225</v>
      </c>
      <c r="F30" s="11"/>
    </row>
    <row r="31" spans="1:6" x14ac:dyDescent="0.25">
      <c r="A31" s="4" t="s">
        <v>461</v>
      </c>
      <c r="B31" s="4" t="s">
        <v>5</v>
      </c>
      <c r="C31" s="4" t="s">
        <v>572</v>
      </c>
      <c r="D31" s="4" t="s">
        <v>10</v>
      </c>
      <c r="E31" s="5">
        <v>200</v>
      </c>
      <c r="F31" s="4"/>
    </row>
    <row r="32" spans="1:6" ht="28.5" x14ac:dyDescent="0.25">
      <c r="A32" s="11" t="s">
        <v>461</v>
      </c>
      <c r="B32" s="11" t="s">
        <v>5</v>
      </c>
      <c r="C32" s="11" t="s">
        <v>597</v>
      </c>
      <c r="D32" s="11" t="s">
        <v>34</v>
      </c>
      <c r="E32" s="73">
        <v>180</v>
      </c>
      <c r="F32" s="11"/>
    </row>
    <row r="33" spans="1:6" x14ac:dyDescent="0.25">
      <c r="A33" s="4" t="s">
        <v>461</v>
      </c>
      <c r="B33" s="4" t="s">
        <v>5</v>
      </c>
      <c r="C33" s="4" t="s">
        <v>572</v>
      </c>
      <c r="D33" s="4" t="s">
        <v>12</v>
      </c>
      <c r="E33" s="5">
        <v>170</v>
      </c>
      <c r="F33" s="4"/>
    </row>
    <row r="34" spans="1:6" x14ac:dyDescent="0.25">
      <c r="A34" s="11" t="s">
        <v>461</v>
      </c>
      <c r="B34" s="11" t="s">
        <v>5</v>
      </c>
      <c r="C34" s="11" t="s">
        <v>572</v>
      </c>
      <c r="D34" s="11" t="s">
        <v>43</v>
      </c>
      <c r="E34" s="73">
        <v>150</v>
      </c>
      <c r="F34" s="11"/>
    </row>
    <row r="35" spans="1:6" ht="15.75" thickBot="1" x14ac:dyDescent="0.3">
      <c r="A35" s="50" t="s">
        <v>461</v>
      </c>
      <c r="B35" s="50" t="s">
        <v>5</v>
      </c>
      <c r="C35" s="50" t="s">
        <v>460</v>
      </c>
      <c r="D35" s="50" t="s">
        <v>13</v>
      </c>
      <c r="E35" s="51">
        <v>150</v>
      </c>
      <c r="F35" s="50"/>
    </row>
    <row r="36" spans="1:6" ht="57.75" thickTop="1" x14ac:dyDescent="0.25">
      <c r="A36" s="10" t="s">
        <v>466</v>
      </c>
      <c r="B36" s="10" t="s">
        <v>330</v>
      </c>
      <c r="C36" s="10" t="s">
        <v>586</v>
      </c>
      <c r="D36" s="10" t="s">
        <v>18</v>
      </c>
      <c r="E36" s="75">
        <v>380</v>
      </c>
      <c r="F36" s="10"/>
    </row>
    <row r="37" spans="1:6" ht="28.5" x14ac:dyDescent="0.25">
      <c r="A37" s="4" t="s">
        <v>466</v>
      </c>
      <c r="B37" s="4" t="s">
        <v>198</v>
      </c>
      <c r="C37" s="4" t="s">
        <v>587</v>
      </c>
      <c r="D37" s="4" t="s">
        <v>21</v>
      </c>
      <c r="E37" s="5">
        <v>330</v>
      </c>
      <c r="F37" s="4"/>
    </row>
    <row r="38" spans="1:6" ht="57" x14ac:dyDescent="0.25">
      <c r="A38" s="11" t="s">
        <v>466</v>
      </c>
      <c r="B38" s="11" t="s">
        <v>14</v>
      </c>
      <c r="C38" s="11" t="s">
        <v>586</v>
      </c>
      <c r="D38" s="11" t="s">
        <v>42</v>
      </c>
      <c r="E38" s="73">
        <v>280</v>
      </c>
      <c r="F38" s="11"/>
    </row>
    <row r="39" spans="1:6" ht="57" x14ac:dyDescent="0.25">
      <c r="A39" s="4" t="s">
        <v>466</v>
      </c>
      <c r="B39" s="4" t="s">
        <v>330</v>
      </c>
      <c r="C39" s="4" t="s">
        <v>586</v>
      </c>
      <c r="D39" s="4" t="s">
        <v>10</v>
      </c>
      <c r="E39" s="5">
        <v>225</v>
      </c>
      <c r="F39" s="4"/>
    </row>
    <row r="40" spans="1:6" ht="29.25" thickBot="1" x14ac:dyDescent="0.3">
      <c r="A40" s="12" t="s">
        <v>466</v>
      </c>
      <c r="B40" s="12" t="s">
        <v>198</v>
      </c>
      <c r="C40" s="12" t="s">
        <v>587</v>
      </c>
      <c r="D40" s="12" t="s">
        <v>25</v>
      </c>
      <c r="E40" s="74">
        <v>170</v>
      </c>
      <c r="F40" s="12"/>
    </row>
    <row r="41" spans="1:6" ht="129" thickTop="1" x14ac:dyDescent="0.25">
      <c r="A41" s="52" t="s">
        <v>568</v>
      </c>
      <c r="B41" s="52" t="s">
        <v>38</v>
      </c>
      <c r="C41" s="52" t="s">
        <v>569</v>
      </c>
      <c r="D41" s="52" t="s">
        <v>40</v>
      </c>
      <c r="E41" s="53">
        <v>420</v>
      </c>
      <c r="F41" s="52" t="s">
        <v>212</v>
      </c>
    </row>
    <row r="42" spans="1:6" ht="128.25" x14ac:dyDescent="0.25">
      <c r="A42" s="11" t="s">
        <v>568</v>
      </c>
      <c r="B42" s="11" t="s">
        <v>38</v>
      </c>
      <c r="C42" s="11" t="s">
        <v>569</v>
      </c>
      <c r="D42" s="11" t="s">
        <v>18</v>
      </c>
      <c r="E42" s="73">
        <v>420</v>
      </c>
      <c r="F42" s="11" t="s">
        <v>212</v>
      </c>
    </row>
    <row r="43" spans="1:6" ht="128.25" x14ac:dyDescent="0.25">
      <c r="A43" s="4" t="s">
        <v>568</v>
      </c>
      <c r="B43" s="4" t="s">
        <v>38</v>
      </c>
      <c r="C43" s="4" t="s">
        <v>569</v>
      </c>
      <c r="D43" s="4" t="s">
        <v>7</v>
      </c>
      <c r="E43" s="5">
        <v>375</v>
      </c>
      <c r="F43" s="4" t="s">
        <v>212</v>
      </c>
    </row>
    <row r="44" spans="1:6" ht="128.25" x14ac:dyDescent="0.25">
      <c r="A44" s="11" t="s">
        <v>568</v>
      </c>
      <c r="B44" s="11" t="s">
        <v>38</v>
      </c>
      <c r="C44" s="11" t="s">
        <v>569</v>
      </c>
      <c r="D44" s="11" t="s">
        <v>21</v>
      </c>
      <c r="E44" s="73">
        <v>375</v>
      </c>
      <c r="F44" s="11" t="s">
        <v>212</v>
      </c>
    </row>
    <row r="45" spans="1:6" ht="128.25" x14ac:dyDescent="0.25">
      <c r="A45" s="4" t="s">
        <v>568</v>
      </c>
      <c r="B45" s="4" t="s">
        <v>38</v>
      </c>
      <c r="C45" s="4" t="s">
        <v>569</v>
      </c>
      <c r="D45" s="4" t="s">
        <v>42</v>
      </c>
      <c r="E45" s="5">
        <v>340</v>
      </c>
      <c r="F45" s="4" t="s">
        <v>212</v>
      </c>
    </row>
    <row r="46" spans="1:6" ht="128.25" x14ac:dyDescent="0.25">
      <c r="A46" s="11" t="s">
        <v>568</v>
      </c>
      <c r="B46" s="11" t="s">
        <v>38</v>
      </c>
      <c r="C46" s="11" t="s">
        <v>569</v>
      </c>
      <c r="D46" s="11" t="s">
        <v>9</v>
      </c>
      <c r="E46" s="73">
        <v>340</v>
      </c>
      <c r="F46" s="11" t="s">
        <v>212</v>
      </c>
    </row>
    <row r="47" spans="1:6" ht="128.25" x14ac:dyDescent="0.25">
      <c r="A47" s="4" t="s">
        <v>568</v>
      </c>
      <c r="B47" s="4" t="s">
        <v>38</v>
      </c>
      <c r="C47" s="4" t="s">
        <v>569</v>
      </c>
      <c r="D47" s="4" t="s">
        <v>10</v>
      </c>
      <c r="E47" s="5">
        <v>290</v>
      </c>
      <c r="F47" s="4" t="s">
        <v>212</v>
      </c>
    </row>
    <row r="48" spans="1:6" ht="128.25" x14ac:dyDescent="0.25">
      <c r="A48" s="11" t="s">
        <v>568</v>
      </c>
      <c r="B48" s="11" t="s">
        <v>38</v>
      </c>
      <c r="C48" s="11" t="s">
        <v>569</v>
      </c>
      <c r="D48" s="11" t="s">
        <v>25</v>
      </c>
      <c r="E48" s="73">
        <v>290</v>
      </c>
      <c r="F48" s="11" t="s">
        <v>212</v>
      </c>
    </row>
    <row r="49" spans="1:6" ht="128.25" x14ac:dyDescent="0.25">
      <c r="A49" s="4" t="s">
        <v>568</v>
      </c>
      <c r="B49" s="4" t="s">
        <v>38</v>
      </c>
      <c r="C49" s="4" t="s">
        <v>569</v>
      </c>
      <c r="D49" s="4" t="s">
        <v>34</v>
      </c>
      <c r="E49" s="5">
        <v>230</v>
      </c>
      <c r="F49" s="4" t="s">
        <v>212</v>
      </c>
    </row>
    <row r="50" spans="1:6" ht="128.25" x14ac:dyDescent="0.25">
      <c r="A50" s="11" t="s">
        <v>568</v>
      </c>
      <c r="B50" s="11" t="s">
        <v>38</v>
      </c>
      <c r="C50" s="11" t="s">
        <v>569</v>
      </c>
      <c r="D50" s="11" t="s">
        <v>13</v>
      </c>
      <c r="E50" s="73">
        <v>250</v>
      </c>
      <c r="F50" s="11" t="s">
        <v>212</v>
      </c>
    </row>
    <row r="51" spans="1:6" ht="128.25" x14ac:dyDescent="0.25">
      <c r="A51" s="4" t="s">
        <v>568</v>
      </c>
      <c r="B51" s="4" t="s">
        <v>38</v>
      </c>
      <c r="C51" s="4" t="s">
        <v>569</v>
      </c>
      <c r="D51" s="4" t="s">
        <v>43</v>
      </c>
      <c r="E51" s="5">
        <v>200</v>
      </c>
      <c r="F51" s="4" t="s">
        <v>212</v>
      </c>
    </row>
    <row r="52" spans="1:6" ht="129" thickBot="1" x14ac:dyDescent="0.3">
      <c r="A52" s="12" t="s">
        <v>568</v>
      </c>
      <c r="B52" s="12" t="s">
        <v>38</v>
      </c>
      <c r="C52" s="12" t="s">
        <v>569</v>
      </c>
      <c r="D52" s="12" t="s">
        <v>12</v>
      </c>
      <c r="E52" s="74">
        <v>180</v>
      </c>
      <c r="F52" s="12" t="s">
        <v>212</v>
      </c>
    </row>
    <row r="53" spans="1:6" ht="15.75" thickTop="1" x14ac:dyDescent="0.25">
      <c r="A53" s="52" t="s">
        <v>61</v>
      </c>
      <c r="B53" s="52" t="s">
        <v>53</v>
      </c>
      <c r="C53" s="52" t="s">
        <v>126</v>
      </c>
      <c r="D53" s="52" t="s">
        <v>18</v>
      </c>
      <c r="E53" s="53">
        <v>385</v>
      </c>
      <c r="F53" s="52" t="s">
        <v>18</v>
      </c>
    </row>
    <row r="54" spans="1:6" x14ac:dyDescent="0.25">
      <c r="A54" s="11" t="s">
        <v>61</v>
      </c>
      <c r="B54" s="11" t="s">
        <v>53</v>
      </c>
      <c r="C54" s="11" t="s">
        <v>126</v>
      </c>
      <c r="D54" s="11" t="s">
        <v>42</v>
      </c>
      <c r="E54" s="73">
        <v>363</v>
      </c>
      <c r="F54" s="11" t="s">
        <v>54</v>
      </c>
    </row>
    <row r="55" spans="1:6" x14ac:dyDescent="0.25">
      <c r="A55" s="4" t="s">
        <v>61</v>
      </c>
      <c r="B55" s="4" t="s">
        <v>53</v>
      </c>
      <c r="C55" s="4" t="s">
        <v>126</v>
      </c>
      <c r="D55" s="4" t="s">
        <v>9</v>
      </c>
      <c r="E55" s="5">
        <v>341</v>
      </c>
      <c r="F55" s="4" t="s">
        <v>55</v>
      </c>
    </row>
    <row r="56" spans="1:6" x14ac:dyDescent="0.25">
      <c r="A56" s="11" t="s">
        <v>61</v>
      </c>
      <c r="B56" s="11" t="s">
        <v>53</v>
      </c>
      <c r="C56" s="11" t="s">
        <v>126</v>
      </c>
      <c r="D56" s="11" t="s">
        <v>34</v>
      </c>
      <c r="E56" s="73">
        <v>308</v>
      </c>
      <c r="F56" s="11" t="s">
        <v>56</v>
      </c>
    </row>
    <row r="57" spans="1:6" ht="28.5" x14ac:dyDescent="0.25">
      <c r="A57" s="4" t="s">
        <v>61</v>
      </c>
      <c r="B57" s="4" t="s">
        <v>53</v>
      </c>
      <c r="C57" s="4" t="s">
        <v>126</v>
      </c>
      <c r="D57" s="4" t="s">
        <v>10</v>
      </c>
      <c r="E57" s="5">
        <v>264</v>
      </c>
      <c r="F57" s="4" t="s">
        <v>57</v>
      </c>
    </row>
    <row r="58" spans="1:6" x14ac:dyDescent="0.25">
      <c r="A58" s="11" t="s">
        <v>61</v>
      </c>
      <c r="B58" s="11" t="s">
        <v>53</v>
      </c>
      <c r="C58" s="11" t="s">
        <v>126</v>
      </c>
      <c r="D58" s="11" t="s">
        <v>13</v>
      </c>
      <c r="E58" s="73">
        <v>231</v>
      </c>
      <c r="F58" s="11" t="s">
        <v>58</v>
      </c>
    </row>
    <row r="59" spans="1:6" x14ac:dyDescent="0.25">
      <c r="A59" s="4" t="s">
        <v>61</v>
      </c>
      <c r="B59" s="4" t="s">
        <v>53</v>
      </c>
      <c r="C59" s="4" t="s">
        <v>126</v>
      </c>
      <c r="D59" s="4" t="s">
        <v>13</v>
      </c>
      <c r="E59" s="5">
        <v>198</v>
      </c>
      <c r="F59" s="4" t="s">
        <v>59</v>
      </c>
    </row>
    <row r="60" spans="1:6" ht="15.75" thickBot="1" x14ac:dyDescent="0.3">
      <c r="A60" s="12" t="s">
        <v>61</v>
      </c>
      <c r="B60" s="12" t="s">
        <v>53</v>
      </c>
      <c r="C60" s="12" t="s">
        <v>126</v>
      </c>
      <c r="D60" s="12" t="s">
        <v>12</v>
      </c>
      <c r="E60" s="74">
        <v>187</v>
      </c>
      <c r="F60" s="12" t="s">
        <v>60</v>
      </c>
    </row>
    <row r="61" spans="1:6" ht="15.75" thickTop="1" x14ac:dyDescent="0.25">
      <c r="A61" s="52" t="s">
        <v>596</v>
      </c>
      <c r="B61" s="52" t="s">
        <v>5</v>
      </c>
      <c r="C61" s="52" t="s">
        <v>126</v>
      </c>
      <c r="D61" s="52" t="s">
        <v>18</v>
      </c>
      <c r="E61" s="53">
        <v>418</v>
      </c>
      <c r="F61" s="52"/>
    </row>
    <row r="62" spans="1:6" ht="15.75" thickBot="1" x14ac:dyDescent="0.3">
      <c r="A62" s="12" t="s">
        <v>596</v>
      </c>
      <c r="B62" s="12" t="s">
        <v>595</v>
      </c>
      <c r="C62" s="12" t="s">
        <v>126</v>
      </c>
      <c r="D62" s="12" t="s">
        <v>18</v>
      </c>
      <c r="E62" s="74">
        <v>418</v>
      </c>
      <c r="F62" s="12"/>
    </row>
    <row r="63" spans="1:6" ht="29.25" thickTop="1" x14ac:dyDescent="0.25">
      <c r="A63" s="52" t="s">
        <v>594</v>
      </c>
      <c r="B63" s="52" t="s">
        <v>5</v>
      </c>
      <c r="C63" s="52" t="s">
        <v>588</v>
      </c>
      <c r="D63" s="52" t="s">
        <v>18</v>
      </c>
      <c r="E63" s="53">
        <v>280</v>
      </c>
      <c r="F63" s="52" t="s">
        <v>589</v>
      </c>
    </row>
    <row r="64" spans="1:6" ht="28.5" x14ac:dyDescent="0.25">
      <c r="A64" s="11" t="s">
        <v>594</v>
      </c>
      <c r="B64" s="11" t="s">
        <v>5</v>
      </c>
      <c r="C64" s="11" t="s">
        <v>588</v>
      </c>
      <c r="D64" s="11" t="s">
        <v>18</v>
      </c>
      <c r="E64" s="73">
        <v>280</v>
      </c>
      <c r="F64" s="11" t="s">
        <v>590</v>
      </c>
    </row>
    <row r="65" spans="1:6" ht="28.5" x14ac:dyDescent="0.25">
      <c r="A65" s="4" t="s">
        <v>594</v>
      </c>
      <c r="B65" s="4" t="s">
        <v>5</v>
      </c>
      <c r="C65" s="4" t="s">
        <v>588</v>
      </c>
      <c r="D65" s="4" t="s">
        <v>9</v>
      </c>
      <c r="E65" s="5">
        <v>265</v>
      </c>
      <c r="F65" s="4" t="s">
        <v>591</v>
      </c>
    </row>
    <row r="66" spans="1:6" ht="28.5" x14ac:dyDescent="0.25">
      <c r="A66" s="11" t="s">
        <v>594</v>
      </c>
      <c r="B66" s="11" t="s">
        <v>5</v>
      </c>
      <c r="C66" s="11" t="s">
        <v>588</v>
      </c>
      <c r="D66" s="11" t="s">
        <v>10</v>
      </c>
      <c r="E66" s="73">
        <v>240</v>
      </c>
      <c r="F66" s="11" t="s">
        <v>592</v>
      </c>
    </row>
    <row r="67" spans="1:6" ht="29.25" thickBot="1" x14ac:dyDescent="0.3">
      <c r="A67" s="50" t="s">
        <v>594</v>
      </c>
      <c r="B67" s="50" t="s">
        <v>5</v>
      </c>
      <c r="C67" s="50" t="s">
        <v>588</v>
      </c>
      <c r="D67" s="50" t="s">
        <v>10</v>
      </c>
      <c r="E67" s="51">
        <v>240</v>
      </c>
      <c r="F67" s="50" t="s">
        <v>593</v>
      </c>
    </row>
    <row r="68" spans="1:6" ht="15.75" thickTop="1" x14ac:dyDescent="0.25">
      <c r="A68" s="10" t="s">
        <v>62</v>
      </c>
      <c r="B68" s="10" t="s">
        <v>5</v>
      </c>
      <c r="C68" s="10" t="s">
        <v>126</v>
      </c>
      <c r="D68" s="10" t="s">
        <v>18</v>
      </c>
      <c r="E68" s="75">
        <v>403.7</v>
      </c>
      <c r="F68" s="10"/>
    </row>
    <row r="69" spans="1:6" x14ac:dyDescent="0.25">
      <c r="A69" s="4" t="s">
        <v>62</v>
      </c>
      <c r="B69" s="4" t="s">
        <v>5</v>
      </c>
      <c r="C69" s="4" t="s">
        <v>126</v>
      </c>
      <c r="D69" s="4" t="s">
        <v>9</v>
      </c>
      <c r="E69" s="5">
        <v>304.7</v>
      </c>
      <c r="F69" s="4"/>
    </row>
    <row r="70" spans="1:6" x14ac:dyDescent="0.25">
      <c r="A70" s="11" t="s">
        <v>62</v>
      </c>
      <c r="B70" s="11" t="s">
        <v>5</v>
      </c>
      <c r="C70" s="11" t="s">
        <v>126</v>
      </c>
      <c r="D70" s="11" t="s">
        <v>10</v>
      </c>
      <c r="E70" s="73">
        <v>261.8</v>
      </c>
      <c r="F70" s="11"/>
    </row>
    <row r="71" spans="1:6" ht="15.75" thickBot="1" x14ac:dyDescent="0.3">
      <c r="A71" s="50" t="s">
        <v>62</v>
      </c>
      <c r="B71" s="50" t="s">
        <v>237</v>
      </c>
      <c r="C71" s="50" t="s">
        <v>126</v>
      </c>
      <c r="D71" s="50" t="s">
        <v>34</v>
      </c>
      <c r="E71" s="51">
        <v>92.4</v>
      </c>
      <c r="F71" s="50"/>
    </row>
    <row r="72" spans="1:6" ht="15.75" thickTop="1" x14ac:dyDescent="0.25">
      <c r="A72" s="10" t="s">
        <v>277</v>
      </c>
      <c r="B72" s="10" t="s">
        <v>38</v>
      </c>
      <c r="C72" s="10" t="s">
        <v>126</v>
      </c>
      <c r="D72" s="10" t="s">
        <v>40</v>
      </c>
      <c r="E72" s="75">
        <v>462.00000000000006</v>
      </c>
      <c r="F72" s="10"/>
    </row>
    <row r="73" spans="1:6" x14ac:dyDescent="0.25">
      <c r="A73" s="4" t="s">
        <v>277</v>
      </c>
      <c r="B73" s="4" t="s">
        <v>38</v>
      </c>
      <c r="C73" s="4" t="s">
        <v>126</v>
      </c>
      <c r="D73" s="4" t="s">
        <v>18</v>
      </c>
      <c r="E73" s="5">
        <v>396.00000000000006</v>
      </c>
      <c r="F73" s="4"/>
    </row>
    <row r="74" spans="1:6" x14ac:dyDescent="0.25">
      <c r="A74" s="11" t="s">
        <v>277</v>
      </c>
      <c r="B74" s="11" t="s">
        <v>38</v>
      </c>
      <c r="C74" s="11" t="s">
        <v>126</v>
      </c>
      <c r="D74" s="11" t="s">
        <v>7</v>
      </c>
      <c r="E74" s="73">
        <v>352</v>
      </c>
      <c r="F74" s="11"/>
    </row>
    <row r="75" spans="1:6" x14ac:dyDescent="0.25">
      <c r="A75" s="4" t="s">
        <v>277</v>
      </c>
      <c r="B75" s="4" t="s">
        <v>38</v>
      </c>
      <c r="C75" s="4" t="s">
        <v>126</v>
      </c>
      <c r="D75" s="4" t="s">
        <v>21</v>
      </c>
      <c r="E75" s="5">
        <v>308</v>
      </c>
      <c r="F75" s="4"/>
    </row>
    <row r="76" spans="1:6" x14ac:dyDescent="0.25">
      <c r="A76" s="11" t="s">
        <v>277</v>
      </c>
      <c r="B76" s="11" t="s">
        <v>38</v>
      </c>
      <c r="C76" s="11" t="s">
        <v>126</v>
      </c>
      <c r="D76" s="11" t="s">
        <v>42</v>
      </c>
      <c r="E76" s="73">
        <v>275</v>
      </c>
      <c r="F76" s="11"/>
    </row>
    <row r="77" spans="1:6" x14ac:dyDescent="0.25">
      <c r="A77" s="4" t="s">
        <v>277</v>
      </c>
      <c r="B77" s="4" t="s">
        <v>38</v>
      </c>
      <c r="C77" s="4" t="s">
        <v>126</v>
      </c>
      <c r="D77" s="4" t="s">
        <v>9</v>
      </c>
      <c r="E77" s="5">
        <v>258.5</v>
      </c>
      <c r="F77" s="4"/>
    </row>
    <row r="78" spans="1:6" x14ac:dyDescent="0.25">
      <c r="A78" s="11" t="s">
        <v>277</v>
      </c>
      <c r="B78" s="11" t="s">
        <v>38</v>
      </c>
      <c r="C78" s="11" t="s">
        <v>126</v>
      </c>
      <c r="D78" s="11" t="s">
        <v>10</v>
      </c>
      <c r="E78" s="73">
        <v>236.50000000000003</v>
      </c>
      <c r="F78" s="11"/>
    </row>
    <row r="79" spans="1:6" x14ac:dyDescent="0.25">
      <c r="A79" s="4" t="s">
        <v>277</v>
      </c>
      <c r="B79" s="4" t="s">
        <v>38</v>
      </c>
      <c r="C79" s="4" t="s">
        <v>126</v>
      </c>
      <c r="D79" s="4" t="s">
        <v>25</v>
      </c>
      <c r="E79" s="5">
        <v>236.50000000000003</v>
      </c>
      <c r="F79" s="4"/>
    </row>
    <row r="80" spans="1:6" x14ac:dyDescent="0.25">
      <c r="A80" s="11" t="s">
        <v>277</v>
      </c>
      <c r="B80" s="11" t="s">
        <v>38</v>
      </c>
      <c r="C80" s="11" t="s">
        <v>126</v>
      </c>
      <c r="D80" s="11" t="s">
        <v>34</v>
      </c>
      <c r="E80" s="73">
        <v>275</v>
      </c>
      <c r="F80" s="11"/>
    </row>
    <row r="81" spans="1:6" x14ac:dyDescent="0.25">
      <c r="A81" s="4" t="s">
        <v>277</v>
      </c>
      <c r="B81" s="4" t="s">
        <v>38</v>
      </c>
      <c r="C81" s="4" t="s">
        <v>126</v>
      </c>
      <c r="D81" s="4" t="s">
        <v>13</v>
      </c>
      <c r="E81" s="5">
        <v>253.00000000000003</v>
      </c>
      <c r="F81" s="4"/>
    </row>
    <row r="82" spans="1:6" x14ac:dyDescent="0.25">
      <c r="A82" s="11" t="s">
        <v>277</v>
      </c>
      <c r="B82" s="11" t="s">
        <v>38</v>
      </c>
      <c r="C82" s="11" t="s">
        <v>126</v>
      </c>
      <c r="D82" s="11" t="s">
        <v>43</v>
      </c>
      <c r="E82" s="73">
        <v>220.00000000000003</v>
      </c>
      <c r="F82" s="11"/>
    </row>
    <row r="83" spans="1:6" ht="15.75" thickBot="1" x14ac:dyDescent="0.3">
      <c r="A83" s="50" t="s">
        <v>277</v>
      </c>
      <c r="B83" s="50" t="s">
        <v>38</v>
      </c>
      <c r="C83" s="50" t="s">
        <v>126</v>
      </c>
      <c r="D83" s="50" t="s">
        <v>12</v>
      </c>
      <c r="E83" s="51">
        <v>187.00000000000003</v>
      </c>
      <c r="F83" s="50"/>
    </row>
    <row r="84" spans="1:6" ht="72" thickTop="1" x14ac:dyDescent="0.25">
      <c r="A84" s="10" t="s">
        <v>82</v>
      </c>
      <c r="B84" s="10" t="s">
        <v>83</v>
      </c>
      <c r="C84" s="10" t="s">
        <v>126</v>
      </c>
      <c r="D84" s="10" t="s">
        <v>18</v>
      </c>
      <c r="E84" s="75">
        <v>308</v>
      </c>
      <c r="F84" s="10" t="s">
        <v>84</v>
      </c>
    </row>
    <row r="85" spans="1:6" ht="71.25" x14ac:dyDescent="0.25">
      <c r="A85" s="4" t="s">
        <v>82</v>
      </c>
      <c r="B85" s="4" t="s">
        <v>83</v>
      </c>
      <c r="C85" s="4" t="s">
        <v>126</v>
      </c>
      <c r="D85" s="4" t="s">
        <v>42</v>
      </c>
      <c r="E85" s="5">
        <v>264</v>
      </c>
      <c r="F85" s="4" t="s">
        <v>84</v>
      </c>
    </row>
    <row r="86" spans="1:6" ht="71.25" x14ac:dyDescent="0.25">
      <c r="A86" s="11" t="s">
        <v>82</v>
      </c>
      <c r="B86" s="11" t="s">
        <v>5</v>
      </c>
      <c r="C86" s="11" t="s">
        <v>126</v>
      </c>
      <c r="D86" s="11" t="s">
        <v>10</v>
      </c>
      <c r="E86" s="73">
        <v>242.00000000000003</v>
      </c>
      <c r="F86" s="11" t="s">
        <v>84</v>
      </c>
    </row>
    <row r="87" spans="1:6" ht="71.25" x14ac:dyDescent="0.25">
      <c r="A87" s="4" t="s">
        <v>82</v>
      </c>
      <c r="B87" s="4" t="s">
        <v>83</v>
      </c>
      <c r="C87" s="4" t="s">
        <v>126</v>
      </c>
      <c r="D87" s="4" t="s">
        <v>34</v>
      </c>
      <c r="E87" s="5">
        <v>187.00000000000003</v>
      </c>
      <c r="F87" s="4" t="s">
        <v>84</v>
      </c>
    </row>
    <row r="88" spans="1:6" ht="71.25" x14ac:dyDescent="0.25">
      <c r="A88" s="11" t="s">
        <v>82</v>
      </c>
      <c r="B88" s="11" t="s">
        <v>5</v>
      </c>
      <c r="C88" s="11" t="s">
        <v>126</v>
      </c>
      <c r="D88" s="11" t="s">
        <v>43</v>
      </c>
      <c r="E88" s="73">
        <v>176</v>
      </c>
      <c r="F88" s="11" t="s">
        <v>84</v>
      </c>
    </row>
    <row r="89" spans="1:6" ht="72" thickBot="1" x14ac:dyDescent="0.3">
      <c r="A89" s="50" t="s">
        <v>82</v>
      </c>
      <c r="B89" s="50" t="s">
        <v>5</v>
      </c>
      <c r="C89" s="50" t="s">
        <v>126</v>
      </c>
      <c r="D89" s="50" t="s">
        <v>12</v>
      </c>
      <c r="E89" s="51">
        <v>154</v>
      </c>
      <c r="F89" s="50" t="s">
        <v>84</v>
      </c>
    </row>
    <row r="90" spans="1:6" ht="15.75" thickTop="1" x14ac:dyDescent="0.25">
      <c r="A90" s="10" t="s">
        <v>575</v>
      </c>
      <c r="B90" s="10" t="s">
        <v>63</v>
      </c>
      <c r="C90" s="10" t="s">
        <v>572</v>
      </c>
      <c r="D90" s="10" t="s">
        <v>10</v>
      </c>
      <c r="E90" s="75">
        <v>242</v>
      </c>
      <c r="F90" s="10" t="s">
        <v>573</v>
      </c>
    </row>
    <row r="91" spans="1:6" ht="15.75" thickBot="1" x14ac:dyDescent="0.3">
      <c r="A91" s="50" t="s">
        <v>575</v>
      </c>
      <c r="B91" s="50" t="s">
        <v>86</v>
      </c>
      <c r="C91" s="50" t="s">
        <v>572</v>
      </c>
      <c r="D91" s="50" t="s">
        <v>34</v>
      </c>
      <c r="E91" s="51">
        <v>198</v>
      </c>
      <c r="F91" s="50" t="s">
        <v>574</v>
      </c>
    </row>
    <row r="92" spans="1:6" ht="29.25" thickTop="1" x14ac:dyDescent="0.25">
      <c r="A92" s="10" t="s">
        <v>452</v>
      </c>
      <c r="B92" s="10" t="s">
        <v>383</v>
      </c>
      <c r="C92" s="10" t="s">
        <v>576</v>
      </c>
      <c r="D92" s="10" t="s">
        <v>18</v>
      </c>
      <c r="E92" s="75">
        <v>396</v>
      </c>
      <c r="F92" s="10" t="s">
        <v>451</v>
      </c>
    </row>
    <row r="93" spans="1:6" x14ac:dyDescent="0.25">
      <c r="A93" s="4" t="s">
        <v>452</v>
      </c>
      <c r="B93" s="4" t="s">
        <v>383</v>
      </c>
      <c r="C93" s="4" t="s">
        <v>576</v>
      </c>
      <c r="D93" s="4" t="s">
        <v>21</v>
      </c>
      <c r="E93" s="5">
        <v>396</v>
      </c>
      <c r="F93" s="4"/>
    </row>
    <row r="94" spans="1:6" x14ac:dyDescent="0.25">
      <c r="A94" s="11" t="s">
        <v>452</v>
      </c>
      <c r="B94" s="11" t="s">
        <v>383</v>
      </c>
      <c r="C94" s="11" t="s">
        <v>576</v>
      </c>
      <c r="D94" s="11" t="s">
        <v>9</v>
      </c>
      <c r="E94" s="73">
        <v>297</v>
      </c>
      <c r="F94" s="11"/>
    </row>
    <row r="95" spans="1:6" x14ac:dyDescent="0.25">
      <c r="A95" s="4" t="s">
        <v>452</v>
      </c>
      <c r="B95" s="4" t="s">
        <v>383</v>
      </c>
      <c r="C95" s="4" t="s">
        <v>576</v>
      </c>
      <c r="D95" s="4" t="s">
        <v>10</v>
      </c>
      <c r="E95" s="5">
        <v>264</v>
      </c>
      <c r="F95" s="4"/>
    </row>
    <row r="96" spans="1:6" x14ac:dyDescent="0.25">
      <c r="A96" s="11" t="s">
        <v>452</v>
      </c>
      <c r="B96" s="11" t="s">
        <v>383</v>
      </c>
      <c r="C96" s="11" t="s">
        <v>576</v>
      </c>
      <c r="D96" s="11" t="s">
        <v>34</v>
      </c>
      <c r="E96" s="73">
        <v>220</v>
      </c>
      <c r="F96" s="11"/>
    </row>
    <row r="97" spans="1:6" x14ac:dyDescent="0.25">
      <c r="A97" s="4" t="s">
        <v>452</v>
      </c>
      <c r="B97" s="4" t="s">
        <v>383</v>
      </c>
      <c r="C97" s="4" t="s">
        <v>576</v>
      </c>
      <c r="D97" s="4" t="s">
        <v>12</v>
      </c>
      <c r="E97" s="5">
        <v>214.5</v>
      </c>
      <c r="F97" s="4"/>
    </row>
    <row r="98" spans="1:6" x14ac:dyDescent="0.25">
      <c r="A98" s="11" t="s">
        <v>452</v>
      </c>
      <c r="B98" s="11" t="s">
        <v>383</v>
      </c>
      <c r="C98" s="11" t="s">
        <v>576</v>
      </c>
      <c r="D98" s="11" t="s">
        <v>43</v>
      </c>
      <c r="E98" s="73">
        <v>225.5</v>
      </c>
      <c r="F98" s="11"/>
    </row>
    <row r="99" spans="1:6" x14ac:dyDescent="0.25">
      <c r="A99" s="4" t="s">
        <v>452</v>
      </c>
      <c r="B99" s="4" t="s">
        <v>383</v>
      </c>
      <c r="C99" s="4" t="s">
        <v>577</v>
      </c>
      <c r="D99" s="4" t="s">
        <v>18</v>
      </c>
      <c r="E99" s="5">
        <v>396</v>
      </c>
      <c r="F99" s="4"/>
    </row>
    <row r="100" spans="1:6" x14ac:dyDescent="0.25">
      <c r="A100" s="11" t="s">
        <v>452</v>
      </c>
      <c r="B100" s="11" t="s">
        <v>383</v>
      </c>
      <c r="C100" s="11" t="s">
        <v>577</v>
      </c>
      <c r="D100" s="11" t="s">
        <v>21</v>
      </c>
      <c r="E100" s="73">
        <v>396</v>
      </c>
      <c r="F100" s="11"/>
    </row>
    <row r="101" spans="1:6" x14ac:dyDescent="0.25">
      <c r="A101" s="4" t="s">
        <v>452</v>
      </c>
      <c r="B101" s="4" t="s">
        <v>383</v>
      </c>
      <c r="C101" s="4" t="s">
        <v>577</v>
      </c>
      <c r="D101" s="4" t="s">
        <v>9</v>
      </c>
      <c r="E101" s="5">
        <v>297</v>
      </c>
      <c r="F101" s="4"/>
    </row>
    <row r="102" spans="1:6" x14ac:dyDescent="0.25">
      <c r="A102" s="11" t="s">
        <v>452</v>
      </c>
      <c r="B102" s="11" t="s">
        <v>383</v>
      </c>
      <c r="C102" s="11" t="s">
        <v>577</v>
      </c>
      <c r="D102" s="11" t="s">
        <v>10</v>
      </c>
      <c r="E102" s="73">
        <v>264</v>
      </c>
      <c r="F102" s="11"/>
    </row>
    <row r="103" spans="1:6" x14ac:dyDescent="0.25">
      <c r="A103" s="4" t="s">
        <v>452</v>
      </c>
      <c r="B103" s="4" t="s">
        <v>383</v>
      </c>
      <c r="C103" s="4" t="s">
        <v>577</v>
      </c>
      <c r="D103" s="4" t="s">
        <v>34</v>
      </c>
      <c r="E103" s="5">
        <v>220</v>
      </c>
      <c r="F103" s="4"/>
    </row>
    <row r="104" spans="1:6" x14ac:dyDescent="0.25">
      <c r="A104" s="11" t="s">
        <v>452</v>
      </c>
      <c r="B104" s="11" t="s">
        <v>383</v>
      </c>
      <c r="C104" s="11" t="s">
        <v>577</v>
      </c>
      <c r="D104" s="11" t="s">
        <v>12</v>
      </c>
      <c r="E104" s="73">
        <v>214.5</v>
      </c>
      <c r="F104" s="11"/>
    </row>
    <row r="105" spans="1:6" ht="15.75" thickBot="1" x14ac:dyDescent="0.3">
      <c r="A105" s="50" t="s">
        <v>452</v>
      </c>
      <c r="B105" s="50" t="s">
        <v>383</v>
      </c>
      <c r="C105" s="50" t="s">
        <v>577</v>
      </c>
      <c r="D105" s="50" t="s">
        <v>43</v>
      </c>
      <c r="E105" s="51">
        <v>225.5</v>
      </c>
      <c r="F105" s="50"/>
    </row>
    <row r="106" spans="1:6" ht="15.75" thickTop="1" x14ac:dyDescent="0.25">
      <c r="A106" s="10" t="s">
        <v>488</v>
      </c>
      <c r="B106" s="10" t="s">
        <v>291</v>
      </c>
      <c r="C106" s="10" t="s">
        <v>578</v>
      </c>
      <c r="D106" s="10" t="s">
        <v>21</v>
      </c>
      <c r="E106" s="75">
        <v>373</v>
      </c>
      <c r="F106" s="10" t="s">
        <v>580</v>
      </c>
    </row>
    <row r="107" spans="1:6" x14ac:dyDescent="0.25">
      <c r="A107" s="4" t="s">
        <v>488</v>
      </c>
      <c r="B107" s="4" t="s">
        <v>86</v>
      </c>
      <c r="C107" s="4" t="s">
        <v>578</v>
      </c>
      <c r="D107" s="4" t="s">
        <v>21</v>
      </c>
      <c r="E107" s="5">
        <v>373</v>
      </c>
      <c r="F107" s="4" t="s">
        <v>581</v>
      </c>
    </row>
    <row r="108" spans="1:6" x14ac:dyDescent="0.25">
      <c r="A108" s="11" t="s">
        <v>488</v>
      </c>
      <c r="B108" s="11" t="s">
        <v>63</v>
      </c>
      <c r="C108" s="11" t="s">
        <v>578</v>
      </c>
      <c r="D108" s="11" t="s">
        <v>10</v>
      </c>
      <c r="E108" s="73">
        <v>280</v>
      </c>
      <c r="F108" s="11" t="s">
        <v>582</v>
      </c>
    </row>
    <row r="109" spans="1:6" x14ac:dyDescent="0.25">
      <c r="A109" s="4" t="s">
        <v>488</v>
      </c>
      <c r="B109" s="4" t="s">
        <v>291</v>
      </c>
      <c r="C109" s="4" t="s">
        <v>579</v>
      </c>
      <c r="D109" s="4" t="s">
        <v>21</v>
      </c>
      <c r="E109" s="5">
        <v>335</v>
      </c>
      <c r="F109" s="4" t="s">
        <v>583</v>
      </c>
    </row>
    <row r="110" spans="1:6" ht="15.75" thickBot="1" x14ac:dyDescent="0.3">
      <c r="A110" s="12" t="s">
        <v>488</v>
      </c>
      <c r="B110" s="12" t="s">
        <v>291</v>
      </c>
      <c r="C110" s="12" t="s">
        <v>579</v>
      </c>
      <c r="D110" s="12" t="s">
        <v>42</v>
      </c>
      <c r="E110" s="74">
        <v>310</v>
      </c>
      <c r="F110" s="12" t="s">
        <v>584</v>
      </c>
    </row>
    <row r="111" spans="1:6" ht="29.25" thickTop="1" x14ac:dyDescent="0.25">
      <c r="A111" s="52" t="s">
        <v>614</v>
      </c>
      <c r="B111" s="52" t="s">
        <v>198</v>
      </c>
      <c r="C111" s="52" t="s">
        <v>126</v>
      </c>
      <c r="D111" s="52" t="s">
        <v>18</v>
      </c>
      <c r="E111" s="53">
        <v>275</v>
      </c>
      <c r="F111" s="52" t="s">
        <v>630</v>
      </c>
    </row>
    <row r="112" spans="1:6" ht="28.5" x14ac:dyDescent="0.25">
      <c r="A112" s="11" t="s">
        <v>614</v>
      </c>
      <c r="B112" s="11" t="s">
        <v>198</v>
      </c>
      <c r="C112" s="11" t="s">
        <v>126</v>
      </c>
      <c r="D112" s="11" t="s">
        <v>18</v>
      </c>
      <c r="E112" s="73">
        <v>275</v>
      </c>
      <c r="F112" s="11" t="s">
        <v>631</v>
      </c>
    </row>
    <row r="113" spans="1:6" ht="28.5" x14ac:dyDescent="0.25">
      <c r="A113" s="4" t="s">
        <v>614</v>
      </c>
      <c r="B113" s="4" t="s">
        <v>198</v>
      </c>
      <c r="C113" s="4" t="s">
        <v>126</v>
      </c>
      <c r="D113" s="4" t="s">
        <v>9</v>
      </c>
      <c r="E113" s="5">
        <v>242</v>
      </c>
      <c r="F113" s="4" t="s">
        <v>632</v>
      </c>
    </row>
    <row r="114" spans="1:6" ht="28.5" x14ac:dyDescent="0.25">
      <c r="A114" s="11" t="s">
        <v>614</v>
      </c>
      <c r="B114" s="11" t="s">
        <v>198</v>
      </c>
      <c r="C114" s="11" t="s">
        <v>126</v>
      </c>
      <c r="D114" s="11" t="s">
        <v>9</v>
      </c>
      <c r="E114" s="73">
        <v>242</v>
      </c>
      <c r="F114" s="11" t="s">
        <v>633</v>
      </c>
    </row>
    <row r="115" spans="1:6" ht="28.5" x14ac:dyDescent="0.25">
      <c r="A115" s="4" t="s">
        <v>614</v>
      </c>
      <c r="B115" s="4" t="s">
        <v>198</v>
      </c>
      <c r="C115" s="4" t="s">
        <v>126</v>
      </c>
      <c r="D115" s="4" t="s">
        <v>10</v>
      </c>
      <c r="E115" s="5">
        <v>220</v>
      </c>
      <c r="F115" s="4" t="s">
        <v>634</v>
      </c>
    </row>
    <row r="116" spans="1:6" ht="29.25" thickBot="1" x14ac:dyDescent="0.3">
      <c r="A116" s="12" t="s">
        <v>614</v>
      </c>
      <c r="B116" s="12" t="s">
        <v>198</v>
      </c>
      <c r="C116" s="12" t="s">
        <v>126</v>
      </c>
      <c r="D116" s="12" t="s">
        <v>43</v>
      </c>
      <c r="E116" s="74">
        <v>165</v>
      </c>
      <c r="F116" s="12" t="s">
        <v>635</v>
      </c>
    </row>
    <row r="117" spans="1:6" ht="15.75" thickTop="1" x14ac:dyDescent="0.25">
      <c r="A117" s="52" t="s">
        <v>492</v>
      </c>
      <c r="B117" s="52" t="s">
        <v>5</v>
      </c>
      <c r="C117" s="52" t="s">
        <v>598</v>
      </c>
      <c r="D117" s="52" t="s">
        <v>18</v>
      </c>
      <c r="E117" s="53">
        <v>286</v>
      </c>
      <c r="F117" s="52" t="s">
        <v>599</v>
      </c>
    </row>
    <row r="118" spans="1:6" ht="15.75" thickBot="1" x14ac:dyDescent="0.3">
      <c r="A118" s="12" t="s">
        <v>492</v>
      </c>
      <c r="B118" s="12" t="s">
        <v>5</v>
      </c>
      <c r="C118" s="12" t="s">
        <v>598</v>
      </c>
      <c r="D118" s="12" t="s">
        <v>9</v>
      </c>
      <c r="E118" s="74">
        <v>242</v>
      </c>
      <c r="F118" s="12" t="s">
        <v>600</v>
      </c>
    </row>
    <row r="119" spans="1:6" ht="15.75" thickTop="1" x14ac:dyDescent="0.25">
      <c r="A119" s="52" t="s">
        <v>613</v>
      </c>
      <c r="B119" s="52" t="s">
        <v>5</v>
      </c>
      <c r="C119" s="52" t="s">
        <v>605</v>
      </c>
      <c r="D119" s="52" t="s">
        <v>18</v>
      </c>
      <c r="E119" s="53">
        <v>363</v>
      </c>
      <c r="F119" s="52"/>
    </row>
    <row r="120" spans="1:6" x14ac:dyDescent="0.25">
      <c r="A120" s="11" t="s">
        <v>613</v>
      </c>
      <c r="B120" s="11" t="s">
        <v>5</v>
      </c>
      <c r="C120" s="11" t="s">
        <v>606</v>
      </c>
      <c r="D120" s="11" t="s">
        <v>18</v>
      </c>
      <c r="E120" s="73">
        <v>363</v>
      </c>
      <c r="F120" s="11"/>
    </row>
    <row r="121" spans="1:6" x14ac:dyDescent="0.25">
      <c r="A121" s="4" t="s">
        <v>613</v>
      </c>
      <c r="B121" s="4" t="s">
        <v>5</v>
      </c>
      <c r="C121" s="4" t="s">
        <v>607</v>
      </c>
      <c r="D121" s="4" t="s">
        <v>18</v>
      </c>
      <c r="E121" s="5">
        <v>380</v>
      </c>
      <c r="F121" s="4"/>
    </row>
    <row r="122" spans="1:6" x14ac:dyDescent="0.25">
      <c r="A122" s="11" t="s">
        <v>613</v>
      </c>
      <c r="B122" s="11" t="s">
        <v>5</v>
      </c>
      <c r="C122" s="11" t="s">
        <v>608</v>
      </c>
      <c r="D122" s="11" t="s">
        <v>18</v>
      </c>
      <c r="E122" s="73">
        <v>363</v>
      </c>
      <c r="F122" s="11"/>
    </row>
    <row r="123" spans="1:6" x14ac:dyDescent="0.25">
      <c r="A123" s="4" t="s">
        <v>613</v>
      </c>
      <c r="B123" s="4" t="s">
        <v>5</v>
      </c>
      <c r="C123" s="4" t="s">
        <v>609</v>
      </c>
      <c r="D123" s="4" t="s">
        <v>18</v>
      </c>
      <c r="E123" s="5">
        <v>420</v>
      </c>
      <c r="F123" s="4"/>
    </row>
    <row r="124" spans="1:6" x14ac:dyDescent="0.25">
      <c r="A124" s="11" t="s">
        <v>613</v>
      </c>
      <c r="B124" s="11" t="s">
        <v>5</v>
      </c>
      <c r="C124" s="11" t="s">
        <v>610</v>
      </c>
      <c r="D124" s="11" t="s">
        <v>18</v>
      </c>
      <c r="E124" s="73">
        <v>380</v>
      </c>
      <c r="F124" s="11"/>
    </row>
    <row r="125" spans="1:6" ht="28.5" x14ac:dyDescent="0.25">
      <c r="A125" s="4" t="s">
        <v>613</v>
      </c>
      <c r="B125" s="4" t="s">
        <v>611</v>
      </c>
      <c r="C125" s="4" t="s">
        <v>607</v>
      </c>
      <c r="D125" s="4" t="s">
        <v>18</v>
      </c>
      <c r="E125" s="5">
        <v>400</v>
      </c>
      <c r="F125" s="4" t="s">
        <v>612</v>
      </c>
    </row>
    <row r="126" spans="1:6" ht="29.25" thickBot="1" x14ac:dyDescent="0.3">
      <c r="A126" s="12" t="s">
        <v>613</v>
      </c>
      <c r="B126" s="12" t="s">
        <v>611</v>
      </c>
      <c r="C126" s="12" t="s">
        <v>610</v>
      </c>
      <c r="D126" s="12" t="s">
        <v>18</v>
      </c>
      <c r="E126" s="74">
        <v>400</v>
      </c>
      <c r="F126" s="12" t="s">
        <v>612</v>
      </c>
    </row>
    <row r="127" spans="1:6" ht="15.75" thickTop="1" x14ac:dyDescent="0.25">
      <c r="A127" s="52" t="s">
        <v>68</v>
      </c>
      <c r="B127" s="52" t="s">
        <v>63</v>
      </c>
      <c r="C127" s="52" t="s">
        <v>585</v>
      </c>
      <c r="D127" s="52" t="s">
        <v>18</v>
      </c>
      <c r="E127" s="53">
        <v>396</v>
      </c>
      <c r="F127" s="52" t="s">
        <v>18</v>
      </c>
    </row>
    <row r="128" spans="1:6" ht="28.5" x14ac:dyDescent="0.25">
      <c r="A128" s="11" t="s">
        <v>68</v>
      </c>
      <c r="B128" s="11" t="s">
        <v>63</v>
      </c>
      <c r="C128" s="11" t="s">
        <v>585</v>
      </c>
      <c r="D128" s="11" t="s">
        <v>7</v>
      </c>
      <c r="E128" s="73">
        <v>374</v>
      </c>
      <c r="F128" s="11" t="s">
        <v>64</v>
      </c>
    </row>
    <row r="129" spans="1:6" x14ac:dyDescent="0.25">
      <c r="A129" s="4" t="s">
        <v>68</v>
      </c>
      <c r="B129" s="4" t="s">
        <v>63</v>
      </c>
      <c r="C129" s="4" t="s">
        <v>585</v>
      </c>
      <c r="D129" s="4" t="s">
        <v>21</v>
      </c>
      <c r="E129" s="5">
        <v>341</v>
      </c>
      <c r="F129" s="4" t="s">
        <v>21</v>
      </c>
    </row>
    <row r="130" spans="1:6" x14ac:dyDescent="0.25">
      <c r="A130" s="11" t="s">
        <v>68</v>
      </c>
      <c r="B130" s="11" t="s">
        <v>63</v>
      </c>
      <c r="C130" s="11" t="s">
        <v>585</v>
      </c>
      <c r="D130" s="11" t="s">
        <v>42</v>
      </c>
      <c r="E130" s="73">
        <v>319</v>
      </c>
      <c r="F130" s="11" t="s">
        <v>42</v>
      </c>
    </row>
    <row r="131" spans="1:6" x14ac:dyDescent="0.25">
      <c r="A131" s="4" t="s">
        <v>68</v>
      </c>
      <c r="B131" s="4" t="s">
        <v>63</v>
      </c>
      <c r="C131" s="4" t="s">
        <v>585</v>
      </c>
      <c r="D131" s="4" t="s">
        <v>9</v>
      </c>
      <c r="E131" s="5">
        <v>286</v>
      </c>
      <c r="F131" s="4" t="s">
        <v>9</v>
      </c>
    </row>
    <row r="132" spans="1:6" ht="28.5" x14ac:dyDescent="0.25">
      <c r="A132" s="11" t="s">
        <v>68</v>
      </c>
      <c r="B132" s="11" t="s">
        <v>63</v>
      </c>
      <c r="C132" s="11" t="s">
        <v>585</v>
      </c>
      <c r="D132" s="11" t="s">
        <v>34</v>
      </c>
      <c r="E132" s="73">
        <v>264</v>
      </c>
      <c r="F132" s="11" t="s">
        <v>446</v>
      </c>
    </row>
    <row r="133" spans="1:6" x14ac:dyDescent="0.25">
      <c r="A133" s="4" t="s">
        <v>68</v>
      </c>
      <c r="B133" s="4" t="s">
        <v>63</v>
      </c>
      <c r="C133" s="4" t="s">
        <v>585</v>
      </c>
      <c r="D133" s="4" t="s">
        <v>10</v>
      </c>
      <c r="E133" s="5">
        <v>242</v>
      </c>
      <c r="F133" s="4" t="s">
        <v>66</v>
      </c>
    </row>
    <row r="134" spans="1:6" x14ac:dyDescent="0.25">
      <c r="A134" s="11" t="s">
        <v>68</v>
      </c>
      <c r="B134" s="11" t="s">
        <v>63</v>
      </c>
      <c r="C134" s="11" t="s">
        <v>585</v>
      </c>
      <c r="D134" s="11" t="s">
        <v>13</v>
      </c>
      <c r="E134" s="73">
        <v>209</v>
      </c>
      <c r="F134" s="11" t="s">
        <v>67</v>
      </c>
    </row>
    <row r="135" spans="1:6" ht="15.75" thickBot="1" x14ac:dyDescent="0.3">
      <c r="A135" s="50" t="s">
        <v>68</v>
      </c>
      <c r="B135" s="50" t="s">
        <v>63</v>
      </c>
      <c r="C135" s="50" t="s">
        <v>585</v>
      </c>
      <c r="D135" s="50" t="s">
        <v>12</v>
      </c>
      <c r="E135" s="51">
        <v>132</v>
      </c>
      <c r="F135" s="50" t="s">
        <v>12</v>
      </c>
    </row>
    <row r="136" spans="1:6" ht="16.5" thickTop="1" thickBot="1" x14ac:dyDescent="0.3">
      <c r="A136" s="106" t="s">
        <v>615</v>
      </c>
      <c r="B136" s="106" t="s">
        <v>5</v>
      </c>
      <c r="C136" s="106" t="s">
        <v>576</v>
      </c>
      <c r="D136" s="106" t="s">
        <v>18</v>
      </c>
      <c r="E136" s="107">
        <v>357.5</v>
      </c>
      <c r="F136" s="106"/>
    </row>
    <row r="137" spans="1:6" ht="15.75" thickTop="1" x14ac:dyDescent="0.25">
      <c r="A137" s="52" t="s">
        <v>256</v>
      </c>
      <c r="B137" s="52" t="s">
        <v>5</v>
      </c>
      <c r="C137" s="52" t="s">
        <v>126</v>
      </c>
      <c r="D137" s="52" t="s">
        <v>18</v>
      </c>
      <c r="E137" s="53">
        <v>430</v>
      </c>
      <c r="F137" s="52" t="s">
        <v>19</v>
      </c>
    </row>
    <row r="138" spans="1:6" x14ac:dyDescent="0.25">
      <c r="A138" s="11" t="s">
        <v>256</v>
      </c>
      <c r="B138" s="11" t="s">
        <v>5</v>
      </c>
      <c r="C138" s="11" t="s">
        <v>126</v>
      </c>
      <c r="D138" s="11" t="s">
        <v>7</v>
      </c>
      <c r="E138" s="73">
        <v>345</v>
      </c>
      <c r="F138" s="11" t="s">
        <v>20</v>
      </c>
    </row>
    <row r="139" spans="1:6" ht="42.75" x14ac:dyDescent="0.25">
      <c r="A139" s="4" t="s">
        <v>256</v>
      </c>
      <c r="B139" s="4" t="s">
        <v>5</v>
      </c>
      <c r="C139" s="4" t="s">
        <v>126</v>
      </c>
      <c r="D139" s="4" t="s">
        <v>21</v>
      </c>
      <c r="E139" s="5">
        <v>305</v>
      </c>
      <c r="F139" s="4" t="s">
        <v>22</v>
      </c>
    </row>
    <row r="140" spans="1:6" x14ac:dyDescent="0.25">
      <c r="A140" s="11" t="s">
        <v>256</v>
      </c>
      <c r="B140" s="11" t="s">
        <v>5</v>
      </c>
      <c r="C140" s="11" t="s">
        <v>126</v>
      </c>
      <c r="D140" s="11" t="s">
        <v>9</v>
      </c>
      <c r="E140" s="73">
        <v>245</v>
      </c>
      <c r="F140" s="11" t="s">
        <v>23</v>
      </c>
    </row>
    <row r="141" spans="1:6" x14ac:dyDescent="0.25">
      <c r="A141" s="4" t="s">
        <v>256</v>
      </c>
      <c r="B141" s="4" t="s">
        <v>5</v>
      </c>
      <c r="C141" s="4" t="s">
        <v>126</v>
      </c>
      <c r="D141" s="4" t="s">
        <v>10</v>
      </c>
      <c r="E141" s="5">
        <v>215</v>
      </c>
      <c r="F141" s="4" t="s">
        <v>24</v>
      </c>
    </row>
    <row r="142" spans="1:6" x14ac:dyDescent="0.25">
      <c r="A142" s="11" t="s">
        <v>256</v>
      </c>
      <c r="B142" s="11" t="s">
        <v>5</v>
      </c>
      <c r="C142" s="11" t="s">
        <v>126</v>
      </c>
      <c r="D142" s="11" t="s">
        <v>25</v>
      </c>
      <c r="E142" s="73">
        <v>175</v>
      </c>
      <c r="F142" s="11" t="s">
        <v>26</v>
      </c>
    </row>
    <row r="143" spans="1:6" x14ac:dyDescent="0.25">
      <c r="A143" s="4" t="s">
        <v>256</v>
      </c>
      <c r="B143" s="4" t="s">
        <v>5</v>
      </c>
      <c r="C143" s="4" t="s">
        <v>126</v>
      </c>
      <c r="D143" s="4" t="s">
        <v>12</v>
      </c>
      <c r="E143" s="5">
        <v>145</v>
      </c>
      <c r="F143" s="4" t="s">
        <v>27</v>
      </c>
    </row>
    <row r="144" spans="1:6" ht="42.75" x14ac:dyDescent="0.25">
      <c r="A144" s="11" t="s">
        <v>256</v>
      </c>
      <c r="B144" s="11" t="s">
        <v>5</v>
      </c>
      <c r="C144" s="11" t="s">
        <v>126</v>
      </c>
      <c r="D144" s="11" t="s">
        <v>34</v>
      </c>
      <c r="E144" s="73">
        <v>215</v>
      </c>
      <c r="F144" s="11" t="s">
        <v>253</v>
      </c>
    </row>
    <row r="145" spans="1:6" ht="28.5" x14ac:dyDescent="0.25">
      <c r="A145" s="4" t="s">
        <v>256</v>
      </c>
      <c r="B145" s="4" t="s">
        <v>5</v>
      </c>
      <c r="C145" s="4" t="s">
        <v>126</v>
      </c>
      <c r="D145" s="4" t="s">
        <v>13</v>
      </c>
      <c r="E145" s="5">
        <v>185</v>
      </c>
      <c r="F145" s="4" t="s">
        <v>254</v>
      </c>
    </row>
    <row r="146" spans="1:6" ht="28.5" x14ac:dyDescent="0.25">
      <c r="A146" s="11" t="s">
        <v>256</v>
      </c>
      <c r="B146" s="11" t="s">
        <v>5</v>
      </c>
      <c r="C146" s="11" t="s">
        <v>126</v>
      </c>
      <c r="D146" s="11" t="s">
        <v>43</v>
      </c>
      <c r="E146" s="73">
        <v>145</v>
      </c>
      <c r="F146" s="11" t="s">
        <v>255</v>
      </c>
    </row>
    <row r="147" spans="1:6" ht="42.75" x14ac:dyDescent="0.25">
      <c r="A147" s="4" t="s">
        <v>256</v>
      </c>
      <c r="B147" s="4" t="s">
        <v>252</v>
      </c>
      <c r="C147" s="4" t="s">
        <v>126</v>
      </c>
      <c r="D147" s="4" t="s">
        <v>34</v>
      </c>
      <c r="E147" s="5">
        <v>110</v>
      </c>
      <c r="F147" s="4" t="s">
        <v>253</v>
      </c>
    </row>
    <row r="148" spans="1:6" ht="28.5" x14ac:dyDescent="0.25">
      <c r="A148" s="11" t="s">
        <v>256</v>
      </c>
      <c r="B148" s="11" t="s">
        <v>252</v>
      </c>
      <c r="C148" s="11" t="s">
        <v>126</v>
      </c>
      <c r="D148" s="11" t="s">
        <v>13</v>
      </c>
      <c r="E148" s="73">
        <v>95</v>
      </c>
      <c r="F148" s="11" t="s">
        <v>254</v>
      </c>
    </row>
    <row r="149" spans="1:6" ht="29.25" thickBot="1" x14ac:dyDescent="0.3">
      <c r="A149" s="50" t="s">
        <v>256</v>
      </c>
      <c r="B149" s="50" t="s">
        <v>252</v>
      </c>
      <c r="C149" s="50" t="s">
        <v>126</v>
      </c>
      <c r="D149" s="50" t="s">
        <v>43</v>
      </c>
      <c r="E149" s="51">
        <v>75</v>
      </c>
      <c r="F149" s="50" t="s">
        <v>255</v>
      </c>
    </row>
    <row r="150" spans="1:6" ht="15.75" thickTop="1" x14ac:dyDescent="0.25"/>
  </sheetData>
  <autoFilter ref="A2:F149" xr:uid="{AC3E439D-A3E9-4B13-884C-266C135CBF73}">
    <sortState xmlns:xlrd2="http://schemas.microsoft.com/office/spreadsheetml/2017/richdata2" ref="A3:F149">
      <sortCondition ref="A2:A149"/>
    </sortState>
  </autoFilter>
  <mergeCells count="1">
    <mergeCell ref="B1:F1"/>
  </mergeCells>
  <dataValidations count="1">
    <dataValidation type="list" allowBlank="1" showInputMessage="1" showErrorMessage="1" prompt="Please select from the dropdown list." sqref="D3:D149" xr:uid="{210EA689-10A5-42C6-9A4A-77336C047278}">
      <formula1>"Partner, Director, Senior Manager, Associate Director, Principal, Associate, Senior, Scientist, Specialist, Technician, Draftsperson, Graduate"</formula1>
    </dataValidation>
  </dataValidations>
  <hyperlinks>
    <hyperlink ref="A1" location="Summary!A1" display="Link to SUMMARY Worksheet" xr:uid="{DCFFFD5D-1C55-4D5F-857C-E307CE5EAE46}"/>
  </hyperlinks>
  <pageMargins left="0.7" right="0.7" top="0.75" bottom="0.75" header="0.3" footer="0.3"/>
  <headerFooter>
    <oddHeader>&amp;C&amp;"Calibri"&amp;12&amp;KFF0000 OFFICIAL&amp;1#_x000D_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9B465-E45B-4EE6-AFB6-FED24F087663}">
  <sheetPr>
    <tabColor theme="9" tint="-0.249977111117893"/>
  </sheetPr>
  <dimension ref="A1:M26"/>
  <sheetViews>
    <sheetView showGridLines="0" workbookViewId="0">
      <selection activeCell="A2" sqref="A2"/>
    </sheetView>
  </sheetViews>
  <sheetFormatPr defaultRowHeight="15" x14ac:dyDescent="0.25"/>
  <cols>
    <col min="1" max="1" width="66.7109375" customWidth="1"/>
    <col min="2" max="13" width="15.7109375" customWidth="1"/>
    <col min="14" max="14" width="11.28515625" bestFit="1" customWidth="1"/>
  </cols>
  <sheetData>
    <row r="1" spans="1:13" ht="25.5" x14ac:dyDescent="0.5">
      <c r="A1" s="26" t="s">
        <v>194</v>
      </c>
      <c r="B1" s="163" t="s">
        <v>657</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57" t="s">
        <v>338</v>
      </c>
      <c r="B4" s="58"/>
      <c r="C4" s="59"/>
      <c r="D4" s="59">
        <v>390</v>
      </c>
      <c r="E4" s="59">
        <v>180</v>
      </c>
      <c r="F4" s="59">
        <v>160</v>
      </c>
      <c r="G4" s="59"/>
      <c r="H4" s="59">
        <v>360</v>
      </c>
      <c r="I4" s="59">
        <v>190</v>
      </c>
      <c r="J4" s="59">
        <v>260</v>
      </c>
      <c r="K4" s="59">
        <v>300</v>
      </c>
      <c r="L4" s="59">
        <v>230</v>
      </c>
      <c r="M4" s="59">
        <v>200</v>
      </c>
    </row>
    <row r="5" spans="1:13" ht="16.5" x14ac:dyDescent="0.3">
      <c r="A5" s="71" t="s">
        <v>466</v>
      </c>
      <c r="B5" s="60"/>
      <c r="C5" s="33">
        <v>330</v>
      </c>
      <c r="D5" s="33">
        <v>380</v>
      </c>
      <c r="E5" s="33"/>
      <c r="F5" s="33"/>
      <c r="G5" s="33"/>
      <c r="H5" s="33">
        <v>280</v>
      </c>
      <c r="I5" s="33"/>
      <c r="J5" s="33">
        <v>225</v>
      </c>
      <c r="K5" s="33"/>
      <c r="L5" s="33"/>
      <c r="M5" s="33">
        <v>120</v>
      </c>
    </row>
    <row r="6" spans="1:13" ht="16.5" x14ac:dyDescent="0.3">
      <c r="A6" s="57" t="s">
        <v>44</v>
      </c>
      <c r="B6" s="60">
        <v>340</v>
      </c>
      <c r="C6" s="33">
        <v>375</v>
      </c>
      <c r="D6" s="33">
        <v>420</v>
      </c>
      <c r="E6" s="33">
        <v>200</v>
      </c>
      <c r="F6" s="33">
        <v>180</v>
      </c>
      <c r="G6" s="33">
        <v>420</v>
      </c>
      <c r="H6" s="33">
        <v>340</v>
      </c>
      <c r="I6" s="33">
        <v>290</v>
      </c>
      <c r="J6" s="33">
        <v>290</v>
      </c>
      <c r="K6" s="33">
        <v>375</v>
      </c>
      <c r="L6" s="33">
        <v>230</v>
      </c>
      <c r="M6" s="33">
        <v>250</v>
      </c>
    </row>
    <row r="7" spans="1:13" ht="16.5" x14ac:dyDescent="0.3">
      <c r="A7" s="71" t="s">
        <v>61</v>
      </c>
      <c r="B7" s="60">
        <v>341</v>
      </c>
      <c r="C7" s="33"/>
      <c r="D7" s="33">
        <v>385</v>
      </c>
      <c r="E7" s="33"/>
      <c r="F7" s="33">
        <v>187</v>
      </c>
      <c r="G7" s="33"/>
      <c r="H7" s="33">
        <v>363</v>
      </c>
      <c r="I7" s="33"/>
      <c r="J7" s="33">
        <v>264</v>
      </c>
      <c r="K7" s="33"/>
      <c r="L7" s="33">
        <v>308</v>
      </c>
      <c r="M7" s="33">
        <v>231</v>
      </c>
    </row>
    <row r="8" spans="1:13" ht="16.5" x14ac:dyDescent="0.3">
      <c r="A8" s="57" t="s">
        <v>644</v>
      </c>
      <c r="B8" s="60"/>
      <c r="C8" s="33"/>
      <c r="D8" s="33">
        <v>363</v>
      </c>
      <c r="E8" s="33"/>
      <c r="F8" s="33"/>
      <c r="G8" s="33"/>
      <c r="H8" s="33"/>
      <c r="I8" s="33"/>
      <c r="J8" s="33"/>
      <c r="K8" s="33"/>
      <c r="L8" s="33"/>
      <c r="M8" s="33"/>
    </row>
    <row r="9" spans="1:13" ht="16.5" x14ac:dyDescent="0.3">
      <c r="A9" s="71" t="s">
        <v>62</v>
      </c>
      <c r="B9" s="60"/>
      <c r="C9" s="33"/>
      <c r="D9" s="33"/>
      <c r="E9" s="33">
        <v>85.8</v>
      </c>
      <c r="F9" s="33"/>
      <c r="G9" s="33"/>
      <c r="H9" s="33">
        <v>309.10000000000002</v>
      </c>
      <c r="I9" s="33"/>
      <c r="J9" s="33">
        <v>236.5</v>
      </c>
      <c r="K9" s="33"/>
      <c r="L9" s="33">
        <v>193.6</v>
      </c>
      <c r="M9" s="33">
        <v>121</v>
      </c>
    </row>
    <row r="10" spans="1:13" ht="16.5" x14ac:dyDescent="0.3">
      <c r="A10" s="57" t="s">
        <v>82</v>
      </c>
      <c r="B10" s="60"/>
      <c r="C10" s="33"/>
      <c r="D10" s="33">
        <v>286</v>
      </c>
      <c r="E10" s="33">
        <v>176</v>
      </c>
      <c r="F10" s="33">
        <v>154</v>
      </c>
      <c r="G10" s="33"/>
      <c r="H10" s="33"/>
      <c r="I10" s="33"/>
      <c r="J10" s="33">
        <v>242</v>
      </c>
      <c r="K10" s="33"/>
      <c r="L10" s="33">
        <v>187.00000000000003</v>
      </c>
      <c r="M10" s="33"/>
    </row>
    <row r="11" spans="1:13" ht="16.5" x14ac:dyDescent="0.3">
      <c r="A11" s="71" t="s">
        <v>481</v>
      </c>
      <c r="B11" s="60">
        <v>264</v>
      </c>
      <c r="C11" s="33"/>
      <c r="D11" s="33"/>
      <c r="E11" s="33">
        <v>187</v>
      </c>
      <c r="F11" s="33">
        <v>154</v>
      </c>
      <c r="G11" s="33"/>
      <c r="H11" s="33">
        <v>385</v>
      </c>
      <c r="I11" s="33"/>
      <c r="J11" s="33">
        <v>297</v>
      </c>
      <c r="K11" s="33"/>
      <c r="L11" s="33">
        <v>198</v>
      </c>
      <c r="M11" s="33"/>
    </row>
    <row r="12" spans="1:13" ht="16.5" x14ac:dyDescent="0.3">
      <c r="A12" s="57" t="s">
        <v>452</v>
      </c>
      <c r="B12" s="60">
        <v>297</v>
      </c>
      <c r="C12" s="33">
        <v>396</v>
      </c>
      <c r="D12" s="33">
        <v>396</v>
      </c>
      <c r="E12" s="33">
        <v>225.5</v>
      </c>
      <c r="F12" s="33">
        <v>214.5</v>
      </c>
      <c r="G12" s="33"/>
      <c r="H12" s="33"/>
      <c r="I12" s="33"/>
      <c r="J12" s="33">
        <v>264</v>
      </c>
      <c r="K12" s="33"/>
      <c r="L12" s="33">
        <v>220</v>
      </c>
      <c r="M12" s="33"/>
    </row>
    <row r="13" spans="1:13" ht="16.5" x14ac:dyDescent="0.3">
      <c r="A13" s="71" t="s">
        <v>488</v>
      </c>
      <c r="B13" s="60">
        <v>285</v>
      </c>
      <c r="C13" s="33"/>
      <c r="D13" s="33">
        <v>383</v>
      </c>
      <c r="E13" s="33"/>
      <c r="F13" s="33"/>
      <c r="G13" s="33"/>
      <c r="H13" s="33">
        <v>310</v>
      </c>
      <c r="I13" s="33"/>
      <c r="J13" s="33">
        <v>275</v>
      </c>
      <c r="K13" s="33"/>
      <c r="L13" s="33"/>
      <c r="M13" s="33">
        <v>220.00000000000003</v>
      </c>
    </row>
    <row r="14" spans="1:13" ht="16.5" x14ac:dyDescent="0.3">
      <c r="A14" s="57" t="s">
        <v>614</v>
      </c>
      <c r="B14" s="60">
        <v>242</v>
      </c>
      <c r="C14" s="33"/>
      <c r="D14" s="33">
        <v>275</v>
      </c>
      <c r="E14" s="33">
        <v>165</v>
      </c>
      <c r="F14" s="33"/>
      <c r="G14" s="33"/>
      <c r="H14" s="33"/>
      <c r="I14" s="33"/>
      <c r="J14" s="33">
        <v>220</v>
      </c>
      <c r="K14" s="33"/>
      <c r="L14" s="33"/>
      <c r="M14" s="33"/>
    </row>
    <row r="15" spans="1:13" ht="16.5" x14ac:dyDescent="0.3">
      <c r="A15" s="71" t="s">
        <v>492</v>
      </c>
      <c r="B15" s="60">
        <v>242</v>
      </c>
      <c r="C15" s="33"/>
      <c r="D15" s="33">
        <v>286</v>
      </c>
      <c r="E15" s="33"/>
      <c r="F15" s="33"/>
      <c r="G15" s="33"/>
      <c r="H15" s="33"/>
      <c r="I15" s="33"/>
      <c r="J15" s="33"/>
      <c r="K15" s="33"/>
      <c r="L15" s="33">
        <v>165</v>
      </c>
      <c r="M15" s="33"/>
    </row>
    <row r="16" spans="1:13" ht="16.5" x14ac:dyDescent="0.3">
      <c r="A16" s="57" t="s">
        <v>68</v>
      </c>
      <c r="B16" s="60">
        <v>286</v>
      </c>
      <c r="C16" s="33">
        <v>341</v>
      </c>
      <c r="D16" s="33">
        <v>396</v>
      </c>
      <c r="E16" s="33">
        <v>165</v>
      </c>
      <c r="F16" s="33">
        <v>132</v>
      </c>
      <c r="G16" s="33"/>
      <c r="H16" s="33">
        <v>319</v>
      </c>
      <c r="I16" s="33"/>
      <c r="J16" s="33">
        <v>242</v>
      </c>
      <c r="K16" s="33">
        <v>374</v>
      </c>
      <c r="L16" s="33">
        <v>264</v>
      </c>
      <c r="M16" s="33">
        <v>209</v>
      </c>
    </row>
    <row r="17" spans="1:13" ht="17.25" thickBot="1" x14ac:dyDescent="0.35">
      <c r="A17" s="76" t="s">
        <v>256</v>
      </c>
      <c r="B17" s="62">
        <v>245</v>
      </c>
      <c r="C17" s="39">
        <v>305</v>
      </c>
      <c r="D17" s="39">
        <v>430</v>
      </c>
      <c r="E17" s="39">
        <v>145</v>
      </c>
      <c r="F17" s="39">
        <v>145</v>
      </c>
      <c r="G17" s="39"/>
      <c r="H17" s="39"/>
      <c r="I17" s="39">
        <v>175</v>
      </c>
      <c r="J17" s="39">
        <v>215</v>
      </c>
      <c r="K17" s="39">
        <v>345</v>
      </c>
      <c r="L17" s="39">
        <v>215</v>
      </c>
      <c r="M17" s="39">
        <v>185</v>
      </c>
    </row>
    <row r="18" spans="1:13" ht="15.75" thickTop="1" x14ac:dyDescent="0.25"/>
    <row r="19" spans="1:13" x14ac:dyDescent="0.25">
      <c r="A19" s="48" t="s">
        <v>186</v>
      </c>
      <c r="B19" s="41">
        <f>AVERAGE(B4:B17)</f>
        <v>282.44444444444446</v>
      </c>
      <c r="C19" s="41">
        <f t="shared" ref="C19:M19" si="0">AVERAGE(C4:C17)</f>
        <v>349.4</v>
      </c>
      <c r="D19" s="41">
        <f t="shared" si="0"/>
        <v>365.83333333333331</v>
      </c>
      <c r="E19" s="41">
        <f t="shared" si="0"/>
        <v>169.92222222222222</v>
      </c>
      <c r="F19" s="41">
        <f t="shared" si="0"/>
        <v>165.8125</v>
      </c>
      <c r="G19" s="41">
        <f t="shared" si="0"/>
        <v>420</v>
      </c>
      <c r="H19" s="41">
        <f t="shared" si="0"/>
        <v>333.26249999999999</v>
      </c>
      <c r="I19" s="41">
        <f t="shared" si="0"/>
        <v>218.33333333333334</v>
      </c>
      <c r="J19" s="41">
        <f t="shared" si="0"/>
        <v>252.54166666666666</v>
      </c>
      <c r="K19" s="41">
        <f t="shared" si="0"/>
        <v>348.5</v>
      </c>
      <c r="L19" s="41">
        <f t="shared" si="0"/>
        <v>221.06000000000003</v>
      </c>
      <c r="M19" s="41">
        <f t="shared" si="0"/>
        <v>192</v>
      </c>
    </row>
    <row r="20" spans="1:13" x14ac:dyDescent="0.25">
      <c r="A20" s="48" t="s">
        <v>187</v>
      </c>
      <c r="B20" s="41">
        <f>STDEV(B4:B17)</f>
        <v>38.707593283201952</v>
      </c>
      <c r="C20" s="41">
        <f t="shared" ref="C20:M20" si="1">STDEV(C4:C17)</f>
        <v>36.211876504815379</v>
      </c>
      <c r="D20" s="41">
        <f t="shared" si="1"/>
        <v>53.362965253123519</v>
      </c>
      <c r="E20" s="41">
        <f t="shared" si="1"/>
        <v>39.002941484514331</v>
      </c>
      <c r="F20" s="41">
        <f t="shared" si="1"/>
        <v>26.484412531578968</v>
      </c>
      <c r="G20" s="49" t="e">
        <f t="shared" si="1"/>
        <v>#DIV/0!</v>
      </c>
      <c r="H20" s="41">
        <f t="shared" si="1"/>
        <v>34.81924498648084</v>
      </c>
      <c r="I20" s="41">
        <f t="shared" si="1"/>
        <v>62.516664445036803</v>
      </c>
      <c r="J20" s="41">
        <f t="shared" si="1"/>
        <v>26.813716243517518</v>
      </c>
      <c r="K20" s="41">
        <f t="shared" si="1"/>
        <v>35.199431813596085</v>
      </c>
      <c r="L20" s="41">
        <f t="shared" si="1"/>
        <v>41.080847118821509</v>
      </c>
      <c r="M20" s="41">
        <f t="shared" si="1"/>
        <v>48.249352327259274</v>
      </c>
    </row>
    <row r="21" spans="1:13" x14ac:dyDescent="0.25">
      <c r="A21" s="48" t="s">
        <v>188</v>
      </c>
      <c r="B21" s="41">
        <f>SUM(B19:B20)</f>
        <v>321.15203772764642</v>
      </c>
      <c r="C21" s="41">
        <f t="shared" ref="C21:M21" si="2">SUM(C19:C20)</f>
        <v>385.61187650481537</v>
      </c>
      <c r="D21" s="41">
        <f t="shared" si="2"/>
        <v>419.19629858645681</v>
      </c>
      <c r="E21" s="41">
        <f t="shared" si="2"/>
        <v>208.92516370673656</v>
      </c>
      <c r="F21" s="41">
        <f t="shared" si="2"/>
        <v>192.29691253157898</v>
      </c>
      <c r="G21" s="49" t="e">
        <f t="shared" si="2"/>
        <v>#DIV/0!</v>
      </c>
      <c r="H21" s="41">
        <f t="shared" si="2"/>
        <v>368.08174498648083</v>
      </c>
      <c r="I21" s="41">
        <f t="shared" si="2"/>
        <v>280.84999777837015</v>
      </c>
      <c r="J21" s="41">
        <f t="shared" si="2"/>
        <v>279.35538291018418</v>
      </c>
      <c r="K21" s="41">
        <f t="shared" si="2"/>
        <v>383.69943181359611</v>
      </c>
      <c r="L21" s="41">
        <f t="shared" si="2"/>
        <v>262.14084711882151</v>
      </c>
      <c r="M21" s="41">
        <f t="shared" si="2"/>
        <v>240.24935232725926</v>
      </c>
    </row>
    <row r="23" spans="1:13" x14ac:dyDescent="0.25">
      <c r="A23" s="72" t="s">
        <v>195</v>
      </c>
    </row>
    <row r="24" spans="1:13" x14ac:dyDescent="0.25">
      <c r="A24" s="43" t="s">
        <v>193</v>
      </c>
    </row>
    <row r="25" spans="1:13" x14ac:dyDescent="0.25">
      <c r="A25" s="44" t="s">
        <v>191</v>
      </c>
      <c r="B25" s="45" t="s">
        <v>192</v>
      </c>
    </row>
    <row r="26" spans="1:13" x14ac:dyDescent="0.25">
      <c r="A26" s="46" t="s">
        <v>189</v>
      </c>
      <c r="B26" s="47" t="s">
        <v>190</v>
      </c>
    </row>
  </sheetData>
  <mergeCells count="1">
    <mergeCell ref="B1:M1"/>
  </mergeCells>
  <conditionalFormatting pivot="1" sqref="B4:M17">
    <cfRule type="cellIs" dxfId="65" priority="4" operator="greaterThan">
      <formula>B$21</formula>
    </cfRule>
  </conditionalFormatting>
  <conditionalFormatting pivot="1" sqref="B4:M17">
    <cfRule type="cellIs" dxfId="64" priority="3" operator="between">
      <formula>B$19</formula>
      <formula>B$21</formula>
    </cfRule>
  </conditionalFormatting>
  <conditionalFormatting pivot="1" sqref="B4:M17">
    <cfRule type="cellIs" dxfId="63" priority="2" operator="lessThan">
      <formula>B$19</formula>
    </cfRule>
  </conditionalFormatting>
  <conditionalFormatting pivot="1" sqref="B4:M17">
    <cfRule type="containsBlanks" dxfId="62" priority="1">
      <formula>LEN(TRIM(B4))=0</formula>
    </cfRule>
  </conditionalFormatting>
  <hyperlinks>
    <hyperlink ref="A1" location="Summary!A1" display="Link to SUMMARY Worksheet" xr:uid="{7F972110-65BC-45C4-85F0-2137E2487E55}"/>
  </hyperlinks>
  <pageMargins left="0.7" right="0.7" top="0.75" bottom="0.75" header="0.3" footer="0.3"/>
  <headerFooter>
    <oddHeader>&amp;C&amp;"Calibri"&amp;12&amp;KFF0000 OFFICIAL&amp;1#_x000D_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B9A78-3AE4-4DEA-8463-60DF0172BD7D}">
  <sheetPr>
    <tabColor theme="2" tint="-9.9978637043366805E-2"/>
  </sheetPr>
  <dimension ref="A1:F10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617</v>
      </c>
      <c r="C1" s="165"/>
      <c r="D1" s="165"/>
      <c r="E1" s="165"/>
      <c r="F1" s="165"/>
    </row>
    <row r="2" spans="1:6" ht="30.75" thickTop="1" x14ac:dyDescent="0.25">
      <c r="A2" s="83" t="s">
        <v>112</v>
      </c>
      <c r="B2" s="84" t="s">
        <v>0</v>
      </c>
      <c r="C2" s="83" t="s">
        <v>1</v>
      </c>
      <c r="D2" s="83" t="s">
        <v>2</v>
      </c>
      <c r="E2" s="84" t="s">
        <v>3</v>
      </c>
      <c r="F2" s="85" t="s">
        <v>4</v>
      </c>
    </row>
    <row r="3" spans="1:6" ht="28.5" x14ac:dyDescent="0.25">
      <c r="A3" s="4" t="s">
        <v>338</v>
      </c>
      <c r="B3" s="4" t="s">
        <v>300</v>
      </c>
      <c r="C3" s="4" t="s">
        <v>619</v>
      </c>
      <c r="D3" s="4" t="s">
        <v>18</v>
      </c>
      <c r="E3" s="5">
        <v>390</v>
      </c>
      <c r="F3" s="4"/>
    </row>
    <row r="4" spans="1:6" ht="28.5" x14ac:dyDescent="0.25">
      <c r="A4" s="11" t="s">
        <v>338</v>
      </c>
      <c r="B4" s="11" t="s">
        <v>300</v>
      </c>
      <c r="C4" s="11" t="s">
        <v>619</v>
      </c>
      <c r="D4" s="11" t="s">
        <v>42</v>
      </c>
      <c r="E4" s="73">
        <v>360</v>
      </c>
      <c r="F4" s="11"/>
    </row>
    <row r="5" spans="1:6" ht="28.5" x14ac:dyDescent="0.25">
      <c r="A5" s="4" t="s">
        <v>338</v>
      </c>
      <c r="B5" s="4" t="s">
        <v>5</v>
      </c>
      <c r="C5" s="4" t="s">
        <v>619</v>
      </c>
      <c r="D5" s="4" t="s">
        <v>7</v>
      </c>
      <c r="E5" s="5">
        <v>300</v>
      </c>
      <c r="F5" s="4" t="s">
        <v>622</v>
      </c>
    </row>
    <row r="6" spans="1:6" ht="28.5" x14ac:dyDescent="0.25">
      <c r="A6" s="11" t="s">
        <v>338</v>
      </c>
      <c r="B6" s="11" t="s">
        <v>5</v>
      </c>
      <c r="C6" s="11" t="s">
        <v>619</v>
      </c>
      <c r="D6" s="11" t="s">
        <v>10</v>
      </c>
      <c r="E6" s="73">
        <v>260</v>
      </c>
      <c r="F6" s="11" t="s">
        <v>623</v>
      </c>
    </row>
    <row r="7" spans="1:6" ht="28.5" x14ac:dyDescent="0.25">
      <c r="A7" s="4" t="s">
        <v>338</v>
      </c>
      <c r="B7" s="4" t="s">
        <v>620</v>
      </c>
      <c r="C7" s="4" t="s">
        <v>619</v>
      </c>
      <c r="D7" s="4" t="s">
        <v>7</v>
      </c>
      <c r="E7" s="5">
        <v>300</v>
      </c>
      <c r="F7" s="4"/>
    </row>
    <row r="8" spans="1:6" ht="28.5" x14ac:dyDescent="0.25">
      <c r="A8" s="11" t="s">
        <v>338</v>
      </c>
      <c r="B8" s="11" t="s">
        <v>621</v>
      </c>
      <c r="C8" s="11" t="s">
        <v>619</v>
      </c>
      <c r="D8" s="11" t="s">
        <v>10</v>
      </c>
      <c r="E8" s="73">
        <v>260</v>
      </c>
      <c r="F8" s="11"/>
    </row>
    <row r="9" spans="1:6" ht="28.5" x14ac:dyDescent="0.25">
      <c r="A9" s="4" t="s">
        <v>338</v>
      </c>
      <c r="B9" s="4" t="s">
        <v>300</v>
      </c>
      <c r="C9" s="4" t="s">
        <v>619</v>
      </c>
      <c r="D9" s="4" t="s">
        <v>25</v>
      </c>
      <c r="E9" s="5">
        <v>190</v>
      </c>
      <c r="F9" s="4"/>
    </row>
    <row r="10" spans="1:6" ht="28.5" x14ac:dyDescent="0.25">
      <c r="A10" s="11" t="s">
        <v>338</v>
      </c>
      <c r="B10" s="11" t="s">
        <v>300</v>
      </c>
      <c r="C10" s="11" t="s">
        <v>619</v>
      </c>
      <c r="D10" s="11" t="s">
        <v>12</v>
      </c>
      <c r="E10" s="73">
        <v>160</v>
      </c>
      <c r="F10" s="11"/>
    </row>
    <row r="11" spans="1:6" x14ac:dyDescent="0.25">
      <c r="A11" s="4" t="s">
        <v>338</v>
      </c>
      <c r="B11" s="4" t="s">
        <v>621</v>
      </c>
      <c r="C11" s="4" t="s">
        <v>546</v>
      </c>
      <c r="D11" s="4" t="s">
        <v>34</v>
      </c>
      <c r="E11" s="5">
        <v>230</v>
      </c>
      <c r="F11" s="4"/>
    </row>
    <row r="12" spans="1:6" x14ac:dyDescent="0.25">
      <c r="A12" s="11" t="s">
        <v>338</v>
      </c>
      <c r="B12" s="11" t="s">
        <v>300</v>
      </c>
      <c r="C12" s="11" t="s">
        <v>547</v>
      </c>
      <c r="D12" s="11" t="s">
        <v>13</v>
      </c>
      <c r="E12" s="73">
        <v>200</v>
      </c>
      <c r="F12" s="11"/>
    </row>
    <row r="13" spans="1:6" ht="15.75" thickBot="1" x14ac:dyDescent="0.3">
      <c r="A13" s="50" t="s">
        <v>338</v>
      </c>
      <c r="B13" s="50" t="s">
        <v>300</v>
      </c>
      <c r="C13" s="50" t="s">
        <v>548</v>
      </c>
      <c r="D13" s="50" t="s">
        <v>43</v>
      </c>
      <c r="E13" s="51">
        <v>180</v>
      </c>
      <c r="F13" s="50"/>
    </row>
    <row r="14" spans="1:6" ht="29.25" thickTop="1" x14ac:dyDescent="0.25">
      <c r="A14" s="10" t="s">
        <v>466</v>
      </c>
      <c r="B14" s="10" t="s">
        <v>330</v>
      </c>
      <c r="C14" s="10" t="s">
        <v>624</v>
      </c>
      <c r="D14" s="10" t="s">
        <v>18</v>
      </c>
      <c r="E14" s="75">
        <v>380</v>
      </c>
      <c r="F14" s="10"/>
    </row>
    <row r="15" spans="1:6" ht="28.5" x14ac:dyDescent="0.25">
      <c r="A15" s="4" t="s">
        <v>466</v>
      </c>
      <c r="B15" s="4" t="s">
        <v>330</v>
      </c>
      <c r="C15" s="4" t="s">
        <v>624</v>
      </c>
      <c r="D15" s="4" t="s">
        <v>21</v>
      </c>
      <c r="E15" s="5">
        <v>330</v>
      </c>
      <c r="F15" s="4"/>
    </row>
    <row r="16" spans="1:6" x14ac:dyDescent="0.25">
      <c r="A16" s="11" t="s">
        <v>466</v>
      </c>
      <c r="B16" s="11" t="s">
        <v>198</v>
      </c>
      <c r="C16" s="11" t="s">
        <v>625</v>
      </c>
      <c r="D16" s="11" t="s">
        <v>42</v>
      </c>
      <c r="E16" s="73">
        <v>280</v>
      </c>
      <c r="F16" s="11"/>
    </row>
    <row r="17" spans="1:6" ht="28.5" x14ac:dyDescent="0.25">
      <c r="A17" s="4" t="s">
        <v>466</v>
      </c>
      <c r="B17" s="4" t="s">
        <v>330</v>
      </c>
      <c r="C17" s="4" t="s">
        <v>624</v>
      </c>
      <c r="D17" s="4" t="s">
        <v>10</v>
      </c>
      <c r="E17" s="5">
        <v>225</v>
      </c>
      <c r="F17" s="4"/>
    </row>
    <row r="18" spans="1:6" ht="15.75" thickBot="1" x14ac:dyDescent="0.3">
      <c r="A18" s="12" t="s">
        <v>466</v>
      </c>
      <c r="B18" s="12" t="s">
        <v>198</v>
      </c>
      <c r="C18" s="12" t="s">
        <v>625</v>
      </c>
      <c r="D18" s="12" t="s">
        <v>13</v>
      </c>
      <c r="E18" s="74">
        <v>120</v>
      </c>
      <c r="F18" s="12"/>
    </row>
    <row r="19" spans="1:6" ht="72" thickTop="1" x14ac:dyDescent="0.25">
      <c r="A19" s="52" t="s">
        <v>44</v>
      </c>
      <c r="B19" s="52" t="s">
        <v>38</v>
      </c>
      <c r="C19" s="52" t="s">
        <v>618</v>
      </c>
      <c r="D19" s="52" t="s">
        <v>40</v>
      </c>
      <c r="E19" s="53">
        <v>420</v>
      </c>
      <c r="F19" s="52" t="s">
        <v>212</v>
      </c>
    </row>
    <row r="20" spans="1:6" ht="71.25" x14ac:dyDescent="0.25">
      <c r="A20" s="11" t="s">
        <v>44</v>
      </c>
      <c r="B20" s="11" t="s">
        <v>38</v>
      </c>
      <c r="C20" s="11" t="s">
        <v>618</v>
      </c>
      <c r="D20" s="11" t="s">
        <v>18</v>
      </c>
      <c r="E20" s="73">
        <v>420</v>
      </c>
      <c r="F20" s="11" t="s">
        <v>212</v>
      </c>
    </row>
    <row r="21" spans="1:6" ht="71.25" x14ac:dyDescent="0.25">
      <c r="A21" s="4" t="s">
        <v>44</v>
      </c>
      <c r="B21" s="4" t="s">
        <v>38</v>
      </c>
      <c r="C21" s="4" t="s">
        <v>618</v>
      </c>
      <c r="D21" s="4" t="s">
        <v>7</v>
      </c>
      <c r="E21" s="5">
        <v>375</v>
      </c>
      <c r="F21" s="4" t="s">
        <v>212</v>
      </c>
    </row>
    <row r="22" spans="1:6" ht="71.25" x14ac:dyDescent="0.25">
      <c r="A22" s="11" t="s">
        <v>44</v>
      </c>
      <c r="B22" s="11" t="s">
        <v>38</v>
      </c>
      <c r="C22" s="11" t="s">
        <v>618</v>
      </c>
      <c r="D22" s="11" t="s">
        <v>21</v>
      </c>
      <c r="E22" s="73">
        <v>375</v>
      </c>
      <c r="F22" s="11" t="s">
        <v>212</v>
      </c>
    </row>
    <row r="23" spans="1:6" ht="71.25" x14ac:dyDescent="0.25">
      <c r="A23" s="4" t="s">
        <v>44</v>
      </c>
      <c r="B23" s="4" t="s">
        <v>38</v>
      </c>
      <c r="C23" s="4" t="s">
        <v>618</v>
      </c>
      <c r="D23" s="4" t="s">
        <v>42</v>
      </c>
      <c r="E23" s="5">
        <v>340</v>
      </c>
      <c r="F23" s="4" t="s">
        <v>212</v>
      </c>
    </row>
    <row r="24" spans="1:6" ht="71.25" x14ac:dyDescent="0.25">
      <c r="A24" s="11" t="s">
        <v>44</v>
      </c>
      <c r="B24" s="11" t="s">
        <v>38</v>
      </c>
      <c r="C24" s="11" t="s">
        <v>618</v>
      </c>
      <c r="D24" s="11" t="s">
        <v>9</v>
      </c>
      <c r="E24" s="73">
        <v>340</v>
      </c>
      <c r="F24" s="11" t="s">
        <v>212</v>
      </c>
    </row>
    <row r="25" spans="1:6" ht="71.25" x14ac:dyDescent="0.25">
      <c r="A25" s="4" t="s">
        <v>44</v>
      </c>
      <c r="B25" s="4" t="s">
        <v>38</v>
      </c>
      <c r="C25" s="4" t="s">
        <v>618</v>
      </c>
      <c r="D25" s="4" t="s">
        <v>10</v>
      </c>
      <c r="E25" s="5">
        <v>290</v>
      </c>
      <c r="F25" s="4" t="s">
        <v>212</v>
      </c>
    </row>
    <row r="26" spans="1:6" ht="71.25" x14ac:dyDescent="0.25">
      <c r="A26" s="11" t="s">
        <v>44</v>
      </c>
      <c r="B26" s="11" t="s">
        <v>38</v>
      </c>
      <c r="C26" s="11" t="s">
        <v>618</v>
      </c>
      <c r="D26" s="11" t="s">
        <v>25</v>
      </c>
      <c r="E26" s="73">
        <v>290</v>
      </c>
      <c r="F26" s="11" t="s">
        <v>212</v>
      </c>
    </row>
    <row r="27" spans="1:6" ht="71.25" x14ac:dyDescent="0.25">
      <c r="A27" s="4" t="s">
        <v>44</v>
      </c>
      <c r="B27" s="4" t="s">
        <v>38</v>
      </c>
      <c r="C27" s="4" t="s">
        <v>618</v>
      </c>
      <c r="D27" s="4" t="s">
        <v>34</v>
      </c>
      <c r="E27" s="5">
        <v>230</v>
      </c>
      <c r="F27" s="4" t="s">
        <v>212</v>
      </c>
    </row>
    <row r="28" spans="1:6" ht="71.25" x14ac:dyDescent="0.25">
      <c r="A28" s="11" t="s">
        <v>44</v>
      </c>
      <c r="B28" s="11" t="s">
        <v>38</v>
      </c>
      <c r="C28" s="11" t="s">
        <v>618</v>
      </c>
      <c r="D28" s="11" t="s">
        <v>13</v>
      </c>
      <c r="E28" s="73">
        <v>250</v>
      </c>
      <c r="F28" s="11" t="s">
        <v>212</v>
      </c>
    </row>
    <row r="29" spans="1:6" ht="71.25" x14ac:dyDescent="0.25">
      <c r="A29" s="4" t="s">
        <v>44</v>
      </c>
      <c r="B29" s="4" t="s">
        <v>38</v>
      </c>
      <c r="C29" s="4" t="s">
        <v>618</v>
      </c>
      <c r="D29" s="4" t="s">
        <v>43</v>
      </c>
      <c r="E29" s="5">
        <v>200</v>
      </c>
      <c r="F29" s="4" t="s">
        <v>212</v>
      </c>
    </row>
    <row r="30" spans="1:6" ht="72" thickBot="1" x14ac:dyDescent="0.3">
      <c r="A30" s="12" t="s">
        <v>44</v>
      </c>
      <c r="B30" s="12" t="s">
        <v>38</v>
      </c>
      <c r="C30" s="12" t="s">
        <v>618</v>
      </c>
      <c r="D30" s="12" t="s">
        <v>12</v>
      </c>
      <c r="E30" s="74">
        <v>180</v>
      </c>
      <c r="F30" s="12" t="s">
        <v>212</v>
      </c>
    </row>
    <row r="31" spans="1:6" ht="15.75" thickTop="1" x14ac:dyDescent="0.25">
      <c r="A31" s="52" t="s">
        <v>61</v>
      </c>
      <c r="B31" s="52" t="s">
        <v>53</v>
      </c>
      <c r="C31" s="52" t="s">
        <v>127</v>
      </c>
      <c r="D31" s="52" t="s">
        <v>18</v>
      </c>
      <c r="E31" s="53">
        <v>385</v>
      </c>
      <c r="F31" s="52" t="s">
        <v>18</v>
      </c>
    </row>
    <row r="32" spans="1:6" x14ac:dyDescent="0.25">
      <c r="A32" s="11" t="s">
        <v>61</v>
      </c>
      <c r="B32" s="11" t="s">
        <v>53</v>
      </c>
      <c r="C32" s="11" t="s">
        <v>127</v>
      </c>
      <c r="D32" s="11" t="s">
        <v>42</v>
      </c>
      <c r="E32" s="73">
        <v>363</v>
      </c>
      <c r="F32" s="11" t="s">
        <v>54</v>
      </c>
    </row>
    <row r="33" spans="1:6" x14ac:dyDescent="0.25">
      <c r="A33" s="4" t="s">
        <v>61</v>
      </c>
      <c r="B33" s="4" t="s">
        <v>53</v>
      </c>
      <c r="C33" s="4" t="s">
        <v>127</v>
      </c>
      <c r="D33" s="4" t="s">
        <v>9</v>
      </c>
      <c r="E33" s="5">
        <v>341</v>
      </c>
      <c r="F33" s="4" t="s">
        <v>55</v>
      </c>
    </row>
    <row r="34" spans="1:6" x14ac:dyDescent="0.25">
      <c r="A34" s="11" t="s">
        <v>61</v>
      </c>
      <c r="B34" s="11" t="s">
        <v>53</v>
      </c>
      <c r="C34" s="11" t="s">
        <v>127</v>
      </c>
      <c r="D34" s="11" t="s">
        <v>34</v>
      </c>
      <c r="E34" s="73">
        <v>308</v>
      </c>
      <c r="F34" s="11" t="s">
        <v>56</v>
      </c>
    </row>
    <row r="35" spans="1:6" ht="28.5" x14ac:dyDescent="0.25">
      <c r="A35" s="4" t="s">
        <v>61</v>
      </c>
      <c r="B35" s="4" t="s">
        <v>53</v>
      </c>
      <c r="C35" s="4" t="s">
        <v>127</v>
      </c>
      <c r="D35" s="4" t="s">
        <v>10</v>
      </c>
      <c r="E35" s="5">
        <v>264</v>
      </c>
      <c r="F35" s="4" t="s">
        <v>57</v>
      </c>
    </row>
    <row r="36" spans="1:6" x14ac:dyDescent="0.25">
      <c r="A36" s="11" t="s">
        <v>61</v>
      </c>
      <c r="B36" s="11" t="s">
        <v>53</v>
      </c>
      <c r="C36" s="11" t="s">
        <v>127</v>
      </c>
      <c r="D36" s="11" t="s">
        <v>13</v>
      </c>
      <c r="E36" s="73">
        <v>231</v>
      </c>
      <c r="F36" s="11" t="s">
        <v>58</v>
      </c>
    </row>
    <row r="37" spans="1:6" x14ac:dyDescent="0.25">
      <c r="A37" s="4" t="s">
        <v>61</v>
      </c>
      <c r="B37" s="4" t="s">
        <v>53</v>
      </c>
      <c r="C37" s="4" t="s">
        <v>127</v>
      </c>
      <c r="D37" s="4" t="s">
        <v>13</v>
      </c>
      <c r="E37" s="5">
        <v>198</v>
      </c>
      <c r="F37" s="4" t="s">
        <v>59</v>
      </c>
    </row>
    <row r="38" spans="1:6" ht="15.75" thickBot="1" x14ac:dyDescent="0.3">
      <c r="A38" s="12" t="s">
        <v>61</v>
      </c>
      <c r="B38" s="12" t="s">
        <v>53</v>
      </c>
      <c r="C38" s="12" t="s">
        <v>127</v>
      </c>
      <c r="D38" s="12" t="s">
        <v>12</v>
      </c>
      <c r="E38" s="74">
        <v>187</v>
      </c>
      <c r="F38" s="12" t="s">
        <v>60</v>
      </c>
    </row>
    <row r="39" spans="1:6" ht="72.75" thickTop="1" thickBot="1" x14ac:dyDescent="0.3">
      <c r="A39" s="108" t="s">
        <v>644</v>
      </c>
      <c r="B39" s="108" t="s">
        <v>198</v>
      </c>
      <c r="C39" s="108" t="s">
        <v>646</v>
      </c>
      <c r="D39" s="108" t="s">
        <v>18</v>
      </c>
      <c r="E39" s="109">
        <v>363</v>
      </c>
      <c r="F39" s="108" t="s">
        <v>645</v>
      </c>
    </row>
    <row r="40" spans="1:6" ht="15.75" thickTop="1" x14ac:dyDescent="0.25">
      <c r="A40" s="10" t="s">
        <v>62</v>
      </c>
      <c r="B40" s="10" t="s">
        <v>5</v>
      </c>
      <c r="C40" s="10" t="s">
        <v>626</v>
      </c>
      <c r="D40" s="10" t="s">
        <v>42</v>
      </c>
      <c r="E40" s="75">
        <v>309.10000000000002</v>
      </c>
      <c r="F40" s="10"/>
    </row>
    <row r="41" spans="1:6" x14ac:dyDescent="0.25">
      <c r="A41" s="4" t="s">
        <v>62</v>
      </c>
      <c r="B41" s="4" t="s">
        <v>5</v>
      </c>
      <c r="C41" s="4" t="s">
        <v>626</v>
      </c>
      <c r="D41" s="4" t="s">
        <v>10</v>
      </c>
      <c r="E41" s="5">
        <v>236.5</v>
      </c>
      <c r="F41" s="4"/>
    </row>
    <row r="42" spans="1:6" x14ac:dyDescent="0.25">
      <c r="A42" s="11" t="s">
        <v>62</v>
      </c>
      <c r="B42" s="11" t="s">
        <v>5</v>
      </c>
      <c r="C42" s="11" t="s">
        <v>626</v>
      </c>
      <c r="D42" s="11" t="s">
        <v>13</v>
      </c>
      <c r="E42" s="73">
        <v>121</v>
      </c>
      <c r="F42" s="11"/>
    </row>
    <row r="43" spans="1:6" x14ac:dyDescent="0.25">
      <c r="A43" s="4" t="s">
        <v>62</v>
      </c>
      <c r="B43" s="4" t="s">
        <v>5</v>
      </c>
      <c r="C43" s="4" t="s">
        <v>626</v>
      </c>
      <c r="D43" s="4" t="s">
        <v>43</v>
      </c>
      <c r="E43" s="5">
        <v>85.8</v>
      </c>
      <c r="F43" s="4"/>
    </row>
    <row r="44" spans="1:6" ht="15.75" thickBot="1" x14ac:dyDescent="0.3">
      <c r="A44" s="12" t="s">
        <v>62</v>
      </c>
      <c r="B44" s="12" t="s">
        <v>5</v>
      </c>
      <c r="C44" s="12" t="s">
        <v>626</v>
      </c>
      <c r="D44" s="12" t="s">
        <v>34</v>
      </c>
      <c r="E44" s="74">
        <v>193.6</v>
      </c>
      <c r="F44" s="12"/>
    </row>
    <row r="45" spans="1:6" ht="72" thickTop="1" x14ac:dyDescent="0.25">
      <c r="A45" s="52" t="s">
        <v>82</v>
      </c>
      <c r="B45" s="52" t="s">
        <v>83</v>
      </c>
      <c r="C45" s="52" t="s">
        <v>626</v>
      </c>
      <c r="D45" s="52" t="s">
        <v>18</v>
      </c>
      <c r="E45" s="53">
        <v>286</v>
      </c>
      <c r="F45" s="52" t="s">
        <v>84</v>
      </c>
    </row>
    <row r="46" spans="1:6" ht="71.25" x14ac:dyDescent="0.25">
      <c r="A46" s="11" t="s">
        <v>82</v>
      </c>
      <c r="B46" s="11" t="s">
        <v>198</v>
      </c>
      <c r="C46" s="11" t="s">
        <v>626</v>
      </c>
      <c r="D46" s="11" t="s">
        <v>10</v>
      </c>
      <c r="E46" s="73">
        <v>242</v>
      </c>
      <c r="F46" s="11" t="s">
        <v>84</v>
      </c>
    </row>
    <row r="47" spans="1:6" ht="71.25" x14ac:dyDescent="0.25">
      <c r="A47" s="4" t="s">
        <v>82</v>
      </c>
      <c r="B47" s="4" t="s">
        <v>83</v>
      </c>
      <c r="C47" s="4" t="s">
        <v>626</v>
      </c>
      <c r="D47" s="4" t="s">
        <v>34</v>
      </c>
      <c r="E47" s="5">
        <v>187.00000000000003</v>
      </c>
      <c r="F47" s="4" t="s">
        <v>84</v>
      </c>
    </row>
    <row r="48" spans="1:6" ht="71.25" x14ac:dyDescent="0.25">
      <c r="A48" s="11" t="s">
        <v>82</v>
      </c>
      <c r="B48" s="11" t="s">
        <v>198</v>
      </c>
      <c r="C48" s="11" t="s">
        <v>626</v>
      </c>
      <c r="D48" s="11" t="s">
        <v>43</v>
      </c>
      <c r="E48" s="73">
        <v>176</v>
      </c>
      <c r="F48" s="11" t="s">
        <v>84</v>
      </c>
    </row>
    <row r="49" spans="1:6" ht="72" thickBot="1" x14ac:dyDescent="0.3">
      <c r="A49" s="50" t="s">
        <v>82</v>
      </c>
      <c r="B49" s="50" t="s">
        <v>198</v>
      </c>
      <c r="C49" s="50" t="s">
        <v>626</v>
      </c>
      <c r="D49" s="50" t="s">
        <v>12</v>
      </c>
      <c r="E49" s="51">
        <v>154</v>
      </c>
      <c r="F49" s="50" t="s">
        <v>84</v>
      </c>
    </row>
    <row r="50" spans="1:6" ht="15.75" thickTop="1" x14ac:dyDescent="0.25">
      <c r="A50" s="10" t="s">
        <v>481</v>
      </c>
      <c r="B50" s="10" t="s">
        <v>63</v>
      </c>
      <c r="C50" s="10" t="s">
        <v>127</v>
      </c>
      <c r="D50" s="10" t="s">
        <v>42</v>
      </c>
      <c r="E50" s="75">
        <v>385</v>
      </c>
      <c r="F50" s="10" t="s">
        <v>647</v>
      </c>
    </row>
    <row r="51" spans="1:6" x14ac:dyDescent="0.25">
      <c r="A51" s="4" t="s">
        <v>481</v>
      </c>
      <c r="B51" s="4" t="s">
        <v>470</v>
      </c>
      <c r="C51" s="4" t="s">
        <v>127</v>
      </c>
      <c r="D51" s="4" t="s">
        <v>42</v>
      </c>
      <c r="E51" s="5">
        <v>385</v>
      </c>
      <c r="F51" s="4" t="s">
        <v>648</v>
      </c>
    </row>
    <row r="52" spans="1:6" x14ac:dyDescent="0.25">
      <c r="A52" s="11" t="s">
        <v>481</v>
      </c>
      <c r="B52" s="11" t="s">
        <v>470</v>
      </c>
      <c r="C52" s="11" t="s">
        <v>127</v>
      </c>
      <c r="D52" s="11" t="s">
        <v>10</v>
      </c>
      <c r="E52" s="73">
        <v>297</v>
      </c>
      <c r="F52" s="11" t="s">
        <v>649</v>
      </c>
    </row>
    <row r="53" spans="1:6" x14ac:dyDescent="0.25">
      <c r="A53" s="4" t="s">
        <v>481</v>
      </c>
      <c r="B53" s="4" t="s">
        <v>63</v>
      </c>
      <c r="C53" s="4" t="s">
        <v>127</v>
      </c>
      <c r="D53" s="4" t="s">
        <v>9</v>
      </c>
      <c r="E53" s="5">
        <v>264</v>
      </c>
      <c r="F53" s="4" t="s">
        <v>650</v>
      </c>
    </row>
    <row r="54" spans="1:6" x14ac:dyDescent="0.25">
      <c r="A54" s="11" t="s">
        <v>481</v>
      </c>
      <c r="B54" s="11" t="s">
        <v>63</v>
      </c>
      <c r="C54" s="11" t="s">
        <v>127</v>
      </c>
      <c r="D54" s="11" t="s">
        <v>9</v>
      </c>
      <c r="E54" s="73">
        <v>264</v>
      </c>
      <c r="F54" s="11" t="s">
        <v>651</v>
      </c>
    </row>
    <row r="55" spans="1:6" x14ac:dyDescent="0.25">
      <c r="A55" s="4" t="s">
        <v>481</v>
      </c>
      <c r="B55" s="4" t="s">
        <v>291</v>
      </c>
      <c r="C55" s="4" t="s">
        <v>127</v>
      </c>
      <c r="D55" s="4" t="s">
        <v>9</v>
      </c>
      <c r="E55" s="5">
        <v>264</v>
      </c>
      <c r="F55" s="4" t="s">
        <v>652</v>
      </c>
    </row>
    <row r="56" spans="1:6" x14ac:dyDescent="0.25">
      <c r="A56" s="11" t="s">
        <v>481</v>
      </c>
      <c r="B56" s="11" t="s">
        <v>89</v>
      </c>
      <c r="C56" s="11" t="s">
        <v>127</v>
      </c>
      <c r="D56" s="11" t="s">
        <v>9</v>
      </c>
      <c r="E56" s="73">
        <v>264</v>
      </c>
      <c r="F56" s="11" t="s">
        <v>653</v>
      </c>
    </row>
    <row r="57" spans="1:6" x14ac:dyDescent="0.25">
      <c r="A57" s="4" t="s">
        <v>481</v>
      </c>
      <c r="B57" s="4" t="s">
        <v>63</v>
      </c>
      <c r="C57" s="4" t="s">
        <v>127</v>
      </c>
      <c r="D57" s="4" t="s">
        <v>10</v>
      </c>
      <c r="E57" s="5">
        <v>242</v>
      </c>
      <c r="F57" s="4" t="s">
        <v>475</v>
      </c>
    </row>
    <row r="58" spans="1:6" x14ac:dyDescent="0.25">
      <c r="A58" s="11" t="s">
        <v>481</v>
      </c>
      <c r="B58" s="11" t="s">
        <v>470</v>
      </c>
      <c r="C58" s="11" t="s">
        <v>127</v>
      </c>
      <c r="D58" s="11" t="s">
        <v>34</v>
      </c>
      <c r="E58" s="73">
        <v>198</v>
      </c>
      <c r="F58" s="11" t="s">
        <v>654</v>
      </c>
    </row>
    <row r="59" spans="1:6" x14ac:dyDescent="0.25">
      <c r="A59" s="4" t="s">
        <v>481</v>
      </c>
      <c r="B59" s="4" t="s">
        <v>470</v>
      </c>
      <c r="C59" s="4" t="s">
        <v>127</v>
      </c>
      <c r="D59" s="4" t="s">
        <v>12</v>
      </c>
      <c r="E59" s="5">
        <v>154</v>
      </c>
      <c r="F59" s="4" t="s">
        <v>655</v>
      </c>
    </row>
    <row r="60" spans="1:6" ht="15.75" thickBot="1" x14ac:dyDescent="0.3">
      <c r="A60" s="12" t="s">
        <v>481</v>
      </c>
      <c r="B60" s="12" t="s">
        <v>63</v>
      </c>
      <c r="C60" s="12" t="s">
        <v>472</v>
      </c>
      <c r="D60" s="12" t="s">
        <v>43</v>
      </c>
      <c r="E60" s="74">
        <v>187</v>
      </c>
      <c r="F60" s="12" t="s">
        <v>656</v>
      </c>
    </row>
    <row r="61" spans="1:6" ht="29.25" thickTop="1" x14ac:dyDescent="0.25">
      <c r="A61" s="52" t="s">
        <v>452</v>
      </c>
      <c r="B61" s="52" t="s">
        <v>383</v>
      </c>
      <c r="C61" s="52" t="s">
        <v>626</v>
      </c>
      <c r="D61" s="52" t="s">
        <v>18</v>
      </c>
      <c r="E61" s="53">
        <v>396</v>
      </c>
      <c r="F61" s="52" t="s">
        <v>451</v>
      </c>
    </row>
    <row r="62" spans="1:6" x14ac:dyDescent="0.25">
      <c r="A62" s="11" t="s">
        <v>452</v>
      </c>
      <c r="B62" s="11" t="s">
        <v>383</v>
      </c>
      <c r="C62" s="11" t="s">
        <v>626</v>
      </c>
      <c r="D62" s="11" t="s">
        <v>21</v>
      </c>
      <c r="E62" s="73">
        <v>396</v>
      </c>
      <c r="F62" s="11"/>
    </row>
    <row r="63" spans="1:6" x14ac:dyDescent="0.25">
      <c r="A63" s="4" t="s">
        <v>452</v>
      </c>
      <c r="B63" s="4" t="s">
        <v>383</v>
      </c>
      <c r="C63" s="4" t="s">
        <v>626</v>
      </c>
      <c r="D63" s="4" t="s">
        <v>9</v>
      </c>
      <c r="E63" s="5">
        <v>297</v>
      </c>
      <c r="F63" s="4"/>
    </row>
    <row r="64" spans="1:6" x14ac:dyDescent="0.25">
      <c r="A64" s="11" t="s">
        <v>452</v>
      </c>
      <c r="B64" s="11" t="s">
        <v>383</v>
      </c>
      <c r="C64" s="11" t="s">
        <v>626</v>
      </c>
      <c r="D64" s="11" t="s">
        <v>10</v>
      </c>
      <c r="E64" s="73">
        <v>264</v>
      </c>
      <c r="F64" s="11"/>
    </row>
    <row r="65" spans="1:6" x14ac:dyDescent="0.25">
      <c r="A65" s="4" t="s">
        <v>452</v>
      </c>
      <c r="B65" s="4" t="s">
        <v>383</v>
      </c>
      <c r="C65" s="4" t="s">
        <v>626</v>
      </c>
      <c r="D65" s="4" t="s">
        <v>34</v>
      </c>
      <c r="E65" s="5">
        <v>220</v>
      </c>
      <c r="F65" s="4"/>
    </row>
    <row r="66" spans="1:6" x14ac:dyDescent="0.25">
      <c r="A66" s="11" t="s">
        <v>452</v>
      </c>
      <c r="B66" s="11" t="s">
        <v>383</v>
      </c>
      <c r="C66" s="11" t="s">
        <v>626</v>
      </c>
      <c r="D66" s="11" t="s">
        <v>12</v>
      </c>
      <c r="E66" s="73">
        <v>214.5</v>
      </c>
      <c r="F66" s="11"/>
    </row>
    <row r="67" spans="1:6" ht="15.75" thickBot="1" x14ac:dyDescent="0.3">
      <c r="A67" s="50" t="s">
        <v>452</v>
      </c>
      <c r="B67" s="50" t="s">
        <v>383</v>
      </c>
      <c r="C67" s="50" t="s">
        <v>626</v>
      </c>
      <c r="D67" s="50" t="s">
        <v>43</v>
      </c>
      <c r="E67" s="51">
        <v>225.5</v>
      </c>
      <c r="F67" s="50"/>
    </row>
    <row r="68" spans="1:6" ht="15.75" thickTop="1" x14ac:dyDescent="0.25">
      <c r="A68" s="10" t="s">
        <v>488</v>
      </c>
      <c r="B68" s="10" t="s">
        <v>63</v>
      </c>
      <c r="C68" s="10" t="s">
        <v>636</v>
      </c>
      <c r="D68" s="10" t="s">
        <v>10</v>
      </c>
      <c r="E68" s="75">
        <v>275</v>
      </c>
      <c r="F68" s="10" t="s">
        <v>639</v>
      </c>
    </row>
    <row r="69" spans="1:6" x14ac:dyDescent="0.25">
      <c r="A69" s="4" t="s">
        <v>488</v>
      </c>
      <c r="B69" s="4" t="s">
        <v>63</v>
      </c>
      <c r="C69" s="4" t="s">
        <v>637</v>
      </c>
      <c r="D69" s="4" t="s">
        <v>13</v>
      </c>
      <c r="E69" s="5">
        <v>220.00000000000003</v>
      </c>
      <c r="F69" s="4" t="s">
        <v>640</v>
      </c>
    </row>
    <row r="70" spans="1:6" x14ac:dyDescent="0.25">
      <c r="A70" s="11" t="s">
        <v>488</v>
      </c>
      <c r="B70" s="11" t="s">
        <v>63</v>
      </c>
      <c r="C70" s="11" t="s">
        <v>638</v>
      </c>
      <c r="D70" s="11" t="s">
        <v>9</v>
      </c>
      <c r="E70" s="73">
        <v>285</v>
      </c>
      <c r="F70" s="11" t="s">
        <v>641</v>
      </c>
    </row>
    <row r="71" spans="1:6" x14ac:dyDescent="0.25">
      <c r="A71" s="4" t="s">
        <v>488</v>
      </c>
      <c r="B71" s="4" t="s">
        <v>291</v>
      </c>
      <c r="C71" s="4" t="s">
        <v>638</v>
      </c>
      <c r="D71" s="4" t="s">
        <v>18</v>
      </c>
      <c r="E71" s="5">
        <v>383</v>
      </c>
      <c r="F71" s="4" t="s">
        <v>642</v>
      </c>
    </row>
    <row r="72" spans="1:6" ht="15.75" thickBot="1" x14ac:dyDescent="0.3">
      <c r="A72" s="12" t="s">
        <v>488</v>
      </c>
      <c r="B72" s="12" t="s">
        <v>63</v>
      </c>
      <c r="C72" s="12" t="s">
        <v>638</v>
      </c>
      <c r="D72" s="12" t="s">
        <v>42</v>
      </c>
      <c r="E72" s="74">
        <v>310</v>
      </c>
      <c r="F72" s="12" t="s">
        <v>643</v>
      </c>
    </row>
    <row r="73" spans="1:6" ht="29.25" thickTop="1" x14ac:dyDescent="0.25">
      <c r="A73" s="52" t="s">
        <v>614</v>
      </c>
      <c r="B73" s="52" t="s">
        <v>198</v>
      </c>
      <c r="C73" s="52" t="s">
        <v>629</v>
      </c>
      <c r="D73" s="52" t="s">
        <v>18</v>
      </c>
      <c r="E73" s="53">
        <v>275</v>
      </c>
      <c r="F73" s="52" t="s">
        <v>630</v>
      </c>
    </row>
    <row r="74" spans="1:6" ht="28.5" x14ac:dyDescent="0.25">
      <c r="A74" s="11" t="s">
        <v>614</v>
      </c>
      <c r="B74" s="11" t="s">
        <v>198</v>
      </c>
      <c r="C74" s="11" t="s">
        <v>629</v>
      </c>
      <c r="D74" s="11" t="s">
        <v>18</v>
      </c>
      <c r="E74" s="73">
        <v>275</v>
      </c>
      <c r="F74" s="11" t="s">
        <v>631</v>
      </c>
    </row>
    <row r="75" spans="1:6" ht="28.5" x14ac:dyDescent="0.25">
      <c r="A75" s="4" t="s">
        <v>614</v>
      </c>
      <c r="B75" s="4" t="s">
        <v>198</v>
      </c>
      <c r="C75" s="4" t="s">
        <v>629</v>
      </c>
      <c r="D75" s="4" t="s">
        <v>9</v>
      </c>
      <c r="E75" s="5">
        <v>242</v>
      </c>
      <c r="F75" s="4" t="s">
        <v>632</v>
      </c>
    </row>
    <row r="76" spans="1:6" ht="28.5" x14ac:dyDescent="0.25">
      <c r="A76" s="11" t="s">
        <v>614</v>
      </c>
      <c r="B76" s="11" t="s">
        <v>198</v>
      </c>
      <c r="C76" s="11" t="s">
        <v>629</v>
      </c>
      <c r="D76" s="11" t="s">
        <v>9</v>
      </c>
      <c r="E76" s="73">
        <v>242</v>
      </c>
      <c r="F76" s="11" t="s">
        <v>633</v>
      </c>
    </row>
    <row r="77" spans="1:6" ht="28.5" x14ac:dyDescent="0.25">
      <c r="A77" s="4" t="s">
        <v>614</v>
      </c>
      <c r="B77" s="4" t="s">
        <v>198</v>
      </c>
      <c r="C77" s="4" t="s">
        <v>629</v>
      </c>
      <c r="D77" s="4" t="s">
        <v>10</v>
      </c>
      <c r="E77" s="5">
        <v>220</v>
      </c>
      <c r="F77" s="4" t="s">
        <v>634</v>
      </c>
    </row>
    <row r="78" spans="1:6" ht="29.25" thickBot="1" x14ac:dyDescent="0.3">
      <c r="A78" s="12" t="s">
        <v>614</v>
      </c>
      <c r="B78" s="12" t="s">
        <v>198</v>
      </c>
      <c r="C78" s="12" t="s">
        <v>629</v>
      </c>
      <c r="D78" s="12" t="s">
        <v>43</v>
      </c>
      <c r="E78" s="74">
        <v>165</v>
      </c>
      <c r="F78" s="12" t="s">
        <v>635</v>
      </c>
    </row>
    <row r="79" spans="1:6" ht="15.75" thickTop="1" x14ac:dyDescent="0.25">
      <c r="A79" s="52" t="s">
        <v>492</v>
      </c>
      <c r="B79" s="52" t="s">
        <v>5</v>
      </c>
      <c r="C79" s="52" t="s">
        <v>127</v>
      </c>
      <c r="D79" s="52" t="s">
        <v>18</v>
      </c>
      <c r="E79" s="53">
        <v>286</v>
      </c>
      <c r="F79" s="52" t="s">
        <v>599</v>
      </c>
    </row>
    <row r="80" spans="1:6" x14ac:dyDescent="0.25">
      <c r="A80" s="11" t="s">
        <v>492</v>
      </c>
      <c r="B80" s="11" t="s">
        <v>5</v>
      </c>
      <c r="C80" s="11" t="s">
        <v>127</v>
      </c>
      <c r="D80" s="11" t="s">
        <v>9</v>
      </c>
      <c r="E80" s="73">
        <v>242</v>
      </c>
      <c r="F80" s="11" t="s">
        <v>600</v>
      </c>
    </row>
    <row r="81" spans="1:6" x14ac:dyDescent="0.25">
      <c r="A81" s="4" t="s">
        <v>492</v>
      </c>
      <c r="B81" s="4" t="s">
        <v>5</v>
      </c>
      <c r="C81" s="4" t="s">
        <v>127</v>
      </c>
      <c r="D81" s="4" t="s">
        <v>34</v>
      </c>
      <c r="E81" s="5">
        <v>165</v>
      </c>
      <c r="F81" s="4" t="s">
        <v>627</v>
      </c>
    </row>
    <row r="82" spans="1:6" ht="15.75" thickBot="1" x14ac:dyDescent="0.3">
      <c r="A82" s="12" t="s">
        <v>492</v>
      </c>
      <c r="B82" s="12" t="s">
        <v>5</v>
      </c>
      <c r="C82" s="12" t="s">
        <v>127</v>
      </c>
      <c r="D82" s="12" t="s">
        <v>9</v>
      </c>
      <c r="E82" s="74">
        <v>242</v>
      </c>
      <c r="F82" s="12" t="s">
        <v>628</v>
      </c>
    </row>
    <row r="83" spans="1:6" ht="15.75" thickTop="1" x14ac:dyDescent="0.25">
      <c r="A83" s="52" t="s">
        <v>68</v>
      </c>
      <c r="B83" s="52" t="s">
        <v>63</v>
      </c>
      <c r="C83" s="52" t="s">
        <v>127</v>
      </c>
      <c r="D83" s="52" t="s">
        <v>18</v>
      </c>
      <c r="E83" s="53">
        <v>396</v>
      </c>
      <c r="F83" s="52" t="s">
        <v>18</v>
      </c>
    </row>
    <row r="84" spans="1:6" ht="28.5" x14ac:dyDescent="0.25">
      <c r="A84" s="11" t="s">
        <v>68</v>
      </c>
      <c r="B84" s="11" t="s">
        <v>63</v>
      </c>
      <c r="C84" s="11" t="s">
        <v>127</v>
      </c>
      <c r="D84" s="11" t="s">
        <v>7</v>
      </c>
      <c r="E84" s="73">
        <v>374</v>
      </c>
      <c r="F84" s="11" t="s">
        <v>64</v>
      </c>
    </row>
    <row r="85" spans="1:6" x14ac:dyDescent="0.25">
      <c r="A85" s="4" t="s">
        <v>68</v>
      </c>
      <c r="B85" s="4" t="s">
        <v>63</v>
      </c>
      <c r="C85" s="4" t="s">
        <v>127</v>
      </c>
      <c r="D85" s="4" t="s">
        <v>21</v>
      </c>
      <c r="E85" s="5">
        <v>341</v>
      </c>
      <c r="F85" s="4" t="s">
        <v>21</v>
      </c>
    </row>
    <row r="86" spans="1:6" x14ac:dyDescent="0.25">
      <c r="A86" s="11" t="s">
        <v>68</v>
      </c>
      <c r="B86" s="11" t="s">
        <v>63</v>
      </c>
      <c r="C86" s="11" t="s">
        <v>127</v>
      </c>
      <c r="D86" s="11" t="s">
        <v>42</v>
      </c>
      <c r="E86" s="73">
        <v>319</v>
      </c>
      <c r="F86" s="11" t="s">
        <v>42</v>
      </c>
    </row>
    <row r="87" spans="1:6" x14ac:dyDescent="0.25">
      <c r="A87" s="4" t="s">
        <v>68</v>
      </c>
      <c r="B87" s="4" t="s">
        <v>63</v>
      </c>
      <c r="C87" s="4" t="s">
        <v>127</v>
      </c>
      <c r="D87" s="4" t="s">
        <v>9</v>
      </c>
      <c r="E87" s="5">
        <v>286</v>
      </c>
      <c r="F87" s="4" t="s">
        <v>9</v>
      </c>
    </row>
    <row r="88" spans="1:6" ht="28.5" x14ac:dyDescent="0.25">
      <c r="A88" s="11" t="s">
        <v>68</v>
      </c>
      <c r="B88" s="11" t="s">
        <v>63</v>
      </c>
      <c r="C88" s="11" t="s">
        <v>127</v>
      </c>
      <c r="D88" s="11" t="s">
        <v>34</v>
      </c>
      <c r="E88" s="73">
        <v>264</v>
      </c>
      <c r="F88" s="11" t="s">
        <v>446</v>
      </c>
    </row>
    <row r="89" spans="1:6" ht="28.5" x14ac:dyDescent="0.25">
      <c r="A89" s="4" t="s">
        <v>68</v>
      </c>
      <c r="B89" s="4" t="s">
        <v>63</v>
      </c>
      <c r="C89" s="4" t="s">
        <v>127</v>
      </c>
      <c r="D89" s="4" t="s">
        <v>10</v>
      </c>
      <c r="E89" s="5">
        <v>242</v>
      </c>
      <c r="F89" s="4" t="s">
        <v>447</v>
      </c>
    </row>
    <row r="90" spans="1:6" x14ac:dyDescent="0.25">
      <c r="A90" s="11" t="s">
        <v>68</v>
      </c>
      <c r="B90" s="11" t="s">
        <v>63</v>
      </c>
      <c r="C90" s="11" t="s">
        <v>127</v>
      </c>
      <c r="D90" s="11" t="s">
        <v>13</v>
      </c>
      <c r="E90" s="73">
        <v>209</v>
      </c>
      <c r="F90" s="11" t="s">
        <v>67</v>
      </c>
    </row>
    <row r="91" spans="1:6" x14ac:dyDescent="0.25">
      <c r="A91" s="4" t="s">
        <v>68</v>
      </c>
      <c r="B91" s="4" t="s">
        <v>63</v>
      </c>
      <c r="C91" s="4" t="s">
        <v>127</v>
      </c>
      <c r="D91" s="4" t="s">
        <v>43</v>
      </c>
      <c r="E91" s="5">
        <v>165</v>
      </c>
      <c r="F91" s="4" t="s">
        <v>448</v>
      </c>
    </row>
    <row r="92" spans="1:6" ht="15.75" thickBot="1" x14ac:dyDescent="0.3">
      <c r="A92" s="12" t="s">
        <v>68</v>
      </c>
      <c r="B92" s="12" t="s">
        <v>63</v>
      </c>
      <c r="C92" s="12" t="s">
        <v>127</v>
      </c>
      <c r="D92" s="12" t="s">
        <v>12</v>
      </c>
      <c r="E92" s="74">
        <v>132</v>
      </c>
      <c r="F92" s="12" t="s">
        <v>12</v>
      </c>
    </row>
    <row r="93" spans="1:6" ht="15.75" thickTop="1" x14ac:dyDescent="0.25">
      <c r="A93" s="52" t="s">
        <v>256</v>
      </c>
      <c r="B93" s="52" t="s">
        <v>5</v>
      </c>
      <c r="C93" s="52" t="s">
        <v>626</v>
      </c>
      <c r="D93" s="52" t="s">
        <v>18</v>
      </c>
      <c r="E93" s="53">
        <v>430</v>
      </c>
      <c r="F93" s="52" t="s">
        <v>19</v>
      </c>
    </row>
    <row r="94" spans="1:6" x14ac:dyDescent="0.25">
      <c r="A94" s="11" t="s">
        <v>256</v>
      </c>
      <c r="B94" s="11" t="s">
        <v>5</v>
      </c>
      <c r="C94" s="11" t="s">
        <v>626</v>
      </c>
      <c r="D94" s="11" t="s">
        <v>7</v>
      </c>
      <c r="E94" s="73">
        <v>345</v>
      </c>
      <c r="F94" s="11" t="s">
        <v>20</v>
      </c>
    </row>
    <row r="95" spans="1:6" ht="42.75" x14ac:dyDescent="0.25">
      <c r="A95" s="4" t="s">
        <v>256</v>
      </c>
      <c r="B95" s="4" t="s">
        <v>5</v>
      </c>
      <c r="C95" s="4" t="s">
        <v>626</v>
      </c>
      <c r="D95" s="4" t="s">
        <v>21</v>
      </c>
      <c r="E95" s="5">
        <v>305</v>
      </c>
      <c r="F95" s="4" t="s">
        <v>22</v>
      </c>
    </row>
    <row r="96" spans="1:6" x14ac:dyDescent="0.25">
      <c r="A96" s="11" t="s">
        <v>256</v>
      </c>
      <c r="B96" s="11" t="s">
        <v>5</v>
      </c>
      <c r="C96" s="11" t="s">
        <v>626</v>
      </c>
      <c r="D96" s="11" t="s">
        <v>9</v>
      </c>
      <c r="E96" s="73">
        <v>245</v>
      </c>
      <c r="F96" s="11" t="s">
        <v>23</v>
      </c>
    </row>
    <row r="97" spans="1:6" x14ac:dyDescent="0.25">
      <c r="A97" s="4" t="s">
        <v>256</v>
      </c>
      <c r="B97" s="4" t="s">
        <v>5</v>
      </c>
      <c r="C97" s="4" t="s">
        <v>626</v>
      </c>
      <c r="D97" s="4" t="s">
        <v>10</v>
      </c>
      <c r="E97" s="5">
        <v>215</v>
      </c>
      <c r="F97" s="4" t="s">
        <v>24</v>
      </c>
    </row>
    <row r="98" spans="1:6" x14ac:dyDescent="0.25">
      <c r="A98" s="11" t="s">
        <v>256</v>
      </c>
      <c r="B98" s="11" t="s">
        <v>5</v>
      </c>
      <c r="C98" s="11" t="s">
        <v>626</v>
      </c>
      <c r="D98" s="11" t="s">
        <v>25</v>
      </c>
      <c r="E98" s="73">
        <v>175</v>
      </c>
      <c r="F98" s="11" t="s">
        <v>26</v>
      </c>
    </row>
    <row r="99" spans="1:6" x14ac:dyDescent="0.25">
      <c r="A99" s="4" t="s">
        <v>256</v>
      </c>
      <c r="B99" s="4" t="s">
        <v>5</v>
      </c>
      <c r="C99" s="4" t="s">
        <v>626</v>
      </c>
      <c r="D99" s="4" t="s">
        <v>12</v>
      </c>
      <c r="E99" s="5">
        <v>145</v>
      </c>
      <c r="F99" s="4" t="s">
        <v>27</v>
      </c>
    </row>
    <row r="100" spans="1:6" ht="42.75" x14ac:dyDescent="0.25">
      <c r="A100" s="11" t="s">
        <v>256</v>
      </c>
      <c r="B100" s="11" t="s">
        <v>5</v>
      </c>
      <c r="C100" s="11" t="s">
        <v>626</v>
      </c>
      <c r="D100" s="11" t="s">
        <v>34</v>
      </c>
      <c r="E100" s="73">
        <v>215</v>
      </c>
      <c r="F100" s="11" t="s">
        <v>253</v>
      </c>
    </row>
    <row r="101" spans="1:6" ht="28.5" x14ac:dyDescent="0.25">
      <c r="A101" s="4" t="s">
        <v>256</v>
      </c>
      <c r="B101" s="4" t="s">
        <v>5</v>
      </c>
      <c r="C101" s="4" t="s">
        <v>626</v>
      </c>
      <c r="D101" s="4" t="s">
        <v>13</v>
      </c>
      <c r="E101" s="5">
        <v>185</v>
      </c>
      <c r="F101" s="4" t="s">
        <v>254</v>
      </c>
    </row>
    <row r="102" spans="1:6" ht="28.5" x14ac:dyDescent="0.25">
      <c r="A102" s="11" t="s">
        <v>256</v>
      </c>
      <c r="B102" s="11" t="s">
        <v>5</v>
      </c>
      <c r="C102" s="11" t="s">
        <v>626</v>
      </c>
      <c r="D102" s="11" t="s">
        <v>43</v>
      </c>
      <c r="E102" s="73">
        <v>145</v>
      </c>
      <c r="F102" s="11" t="s">
        <v>255</v>
      </c>
    </row>
    <row r="103" spans="1:6" ht="42.75" x14ac:dyDescent="0.25">
      <c r="A103" s="4" t="s">
        <v>256</v>
      </c>
      <c r="B103" s="4" t="s">
        <v>252</v>
      </c>
      <c r="C103" s="4" t="s">
        <v>626</v>
      </c>
      <c r="D103" s="4" t="s">
        <v>34</v>
      </c>
      <c r="E103" s="5">
        <v>110</v>
      </c>
      <c r="F103" s="4" t="s">
        <v>253</v>
      </c>
    </row>
    <row r="104" spans="1:6" ht="28.5" x14ac:dyDescent="0.25">
      <c r="A104" s="11" t="s">
        <v>256</v>
      </c>
      <c r="B104" s="11" t="s">
        <v>252</v>
      </c>
      <c r="C104" s="11" t="s">
        <v>626</v>
      </c>
      <c r="D104" s="11" t="s">
        <v>13</v>
      </c>
      <c r="E104" s="73">
        <v>95</v>
      </c>
      <c r="F104" s="11" t="s">
        <v>254</v>
      </c>
    </row>
    <row r="105" spans="1:6" ht="29.25" thickBot="1" x14ac:dyDescent="0.3">
      <c r="A105" s="50" t="s">
        <v>256</v>
      </c>
      <c r="B105" s="50" t="s">
        <v>252</v>
      </c>
      <c r="C105" s="50" t="s">
        <v>626</v>
      </c>
      <c r="D105" s="50" t="s">
        <v>43</v>
      </c>
      <c r="E105" s="51">
        <v>75</v>
      </c>
      <c r="F105" s="50" t="s">
        <v>255</v>
      </c>
    </row>
    <row r="106" spans="1:6" ht="15.75" thickTop="1" x14ac:dyDescent="0.25"/>
  </sheetData>
  <autoFilter ref="A2:F105" xr:uid="{C26B9A78-3AE4-4DEA-8463-60DF0172BD7D}">
    <sortState xmlns:xlrd2="http://schemas.microsoft.com/office/spreadsheetml/2017/richdata2" ref="A3:F105">
      <sortCondition ref="A2:A105"/>
    </sortState>
  </autoFilter>
  <mergeCells count="1">
    <mergeCell ref="B1:F1"/>
  </mergeCells>
  <dataValidations count="1">
    <dataValidation type="list" allowBlank="1" showInputMessage="1" showErrorMessage="1" prompt="Please select from the dropdown list." sqref="D3:D105" xr:uid="{3B6B3B58-4F5A-4AA4-AEA3-06556B3C850A}">
      <formula1>"Partner, Director, Senior Manager, Associate Director, Principal, Associate, Senior, Scientist, Specialist, Technician, Draftsperson, Graduate"</formula1>
    </dataValidation>
  </dataValidations>
  <hyperlinks>
    <hyperlink ref="A1" location="Summary!A1" display="Link to SUMMARY Worksheet" xr:uid="{DD42002B-9833-4451-915E-228D238C5C2F}"/>
  </hyperlinks>
  <pageMargins left="0.7" right="0.7" top="0.75" bottom="0.75" header="0.3" footer="0.3"/>
  <headerFooter>
    <oddHeader>&amp;C&amp;"Calibri"&amp;12&amp;KFF0000 OFFICIAL&amp;1#_x000D_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79063-02B0-41B0-837E-B801767E8E01}">
  <sheetPr>
    <tabColor theme="9" tint="-0.249977111117893"/>
  </sheetPr>
  <dimension ref="A1:M30"/>
  <sheetViews>
    <sheetView showGridLines="0" workbookViewId="0">
      <selection activeCell="A2" sqref="A2"/>
    </sheetView>
  </sheetViews>
  <sheetFormatPr defaultRowHeight="15" x14ac:dyDescent="0.25"/>
  <cols>
    <col min="1" max="1" width="44.28515625" customWidth="1"/>
    <col min="2" max="13" width="14.5703125" customWidth="1"/>
    <col min="14" max="15" width="11.5703125" bestFit="1" customWidth="1"/>
  </cols>
  <sheetData>
    <row r="1" spans="1:13" ht="25.5" x14ac:dyDescent="0.5">
      <c r="A1" s="26" t="s">
        <v>194</v>
      </c>
      <c r="B1" s="163" t="s">
        <v>716</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57" t="s">
        <v>702</v>
      </c>
      <c r="B4" s="58"/>
      <c r="C4" s="59"/>
      <c r="D4" s="59">
        <v>390</v>
      </c>
      <c r="E4" s="59">
        <v>180</v>
      </c>
      <c r="F4" s="59">
        <v>160</v>
      </c>
      <c r="G4" s="59"/>
      <c r="H4" s="59">
        <v>360</v>
      </c>
      <c r="I4" s="59">
        <v>190</v>
      </c>
      <c r="J4" s="59">
        <v>260</v>
      </c>
      <c r="K4" s="59">
        <v>300</v>
      </c>
      <c r="L4" s="59">
        <v>230</v>
      </c>
      <c r="M4" s="59">
        <v>200</v>
      </c>
    </row>
    <row r="5" spans="1:13" ht="16.5" x14ac:dyDescent="0.3">
      <c r="A5" s="71" t="s">
        <v>92</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3" ht="16.5" x14ac:dyDescent="0.3">
      <c r="A6" s="57" t="s">
        <v>667</v>
      </c>
      <c r="B6" s="60">
        <v>225</v>
      </c>
      <c r="C6" s="33">
        <v>245</v>
      </c>
      <c r="D6" s="33">
        <v>270</v>
      </c>
      <c r="E6" s="33">
        <v>150</v>
      </c>
      <c r="F6" s="33">
        <v>170</v>
      </c>
      <c r="G6" s="33"/>
      <c r="H6" s="33"/>
      <c r="I6" s="33"/>
      <c r="J6" s="33">
        <v>200</v>
      </c>
      <c r="K6" s="33"/>
      <c r="L6" s="33">
        <v>180</v>
      </c>
      <c r="M6" s="33">
        <v>150</v>
      </c>
    </row>
    <row r="7" spans="1:13" ht="16.5" x14ac:dyDescent="0.3">
      <c r="A7" s="71" t="s">
        <v>466</v>
      </c>
      <c r="B7" s="60"/>
      <c r="C7" s="33">
        <v>330</v>
      </c>
      <c r="D7" s="33">
        <v>380</v>
      </c>
      <c r="E7" s="33"/>
      <c r="F7" s="33">
        <v>120</v>
      </c>
      <c r="G7" s="33"/>
      <c r="H7" s="33">
        <v>280</v>
      </c>
      <c r="I7" s="33"/>
      <c r="J7" s="33">
        <v>225</v>
      </c>
      <c r="K7" s="33"/>
      <c r="L7" s="33"/>
      <c r="M7" s="33"/>
    </row>
    <row r="8" spans="1:13" ht="16.5" x14ac:dyDescent="0.3">
      <c r="A8" s="57" t="s">
        <v>44</v>
      </c>
      <c r="B8" s="60">
        <v>340</v>
      </c>
      <c r="C8" s="33">
        <v>375</v>
      </c>
      <c r="D8" s="33">
        <v>420</v>
      </c>
      <c r="E8" s="33">
        <v>200</v>
      </c>
      <c r="F8" s="33">
        <v>180</v>
      </c>
      <c r="G8" s="33">
        <v>420</v>
      </c>
      <c r="H8" s="33">
        <v>340</v>
      </c>
      <c r="I8" s="33">
        <v>290</v>
      </c>
      <c r="J8" s="33">
        <v>290</v>
      </c>
      <c r="K8" s="33">
        <v>375</v>
      </c>
      <c r="L8" s="33">
        <v>230</v>
      </c>
      <c r="M8" s="33">
        <v>250</v>
      </c>
    </row>
    <row r="9" spans="1:13" ht="16.5" x14ac:dyDescent="0.3">
      <c r="A9" s="71" t="s">
        <v>61</v>
      </c>
      <c r="B9" s="60">
        <v>341</v>
      </c>
      <c r="C9" s="33"/>
      <c r="D9" s="33">
        <v>385</v>
      </c>
      <c r="E9" s="33"/>
      <c r="F9" s="33">
        <v>187</v>
      </c>
      <c r="G9" s="33"/>
      <c r="H9" s="33">
        <v>363</v>
      </c>
      <c r="I9" s="33"/>
      <c r="J9" s="33">
        <v>264</v>
      </c>
      <c r="K9" s="33"/>
      <c r="L9" s="33">
        <v>308</v>
      </c>
      <c r="M9" s="33">
        <v>231</v>
      </c>
    </row>
    <row r="10" spans="1:13" ht="16.5" x14ac:dyDescent="0.3">
      <c r="A10" s="57" t="s">
        <v>703</v>
      </c>
      <c r="B10" s="60"/>
      <c r="C10" s="33"/>
      <c r="D10" s="33">
        <v>198</v>
      </c>
      <c r="E10" s="33"/>
      <c r="F10" s="33"/>
      <c r="G10" s="33"/>
      <c r="H10" s="33"/>
      <c r="I10" s="33"/>
      <c r="J10" s="33"/>
      <c r="K10" s="33"/>
      <c r="L10" s="33"/>
      <c r="M10" s="33"/>
    </row>
    <row r="11" spans="1:13" ht="16.5" x14ac:dyDescent="0.3">
      <c r="A11" s="71" t="s">
        <v>669</v>
      </c>
      <c r="B11" s="60">
        <v>242</v>
      </c>
      <c r="C11" s="33"/>
      <c r="D11" s="33">
        <v>302.5</v>
      </c>
      <c r="E11" s="33">
        <v>143</v>
      </c>
      <c r="F11" s="33">
        <v>121</v>
      </c>
      <c r="G11" s="33"/>
      <c r="H11" s="33"/>
      <c r="I11" s="33"/>
      <c r="J11" s="33">
        <v>214.5</v>
      </c>
      <c r="K11" s="33"/>
      <c r="L11" s="33">
        <v>176</v>
      </c>
      <c r="M11" s="33"/>
    </row>
    <row r="12" spans="1:13" ht="16.5" x14ac:dyDescent="0.3">
      <c r="A12" s="57" t="s">
        <v>62</v>
      </c>
      <c r="B12" s="60">
        <v>304.7</v>
      </c>
      <c r="C12" s="33"/>
      <c r="D12" s="33"/>
      <c r="E12" s="33"/>
      <c r="F12" s="33"/>
      <c r="G12" s="33"/>
      <c r="H12" s="33">
        <v>339.9</v>
      </c>
      <c r="I12" s="33"/>
      <c r="J12" s="33">
        <v>261.8</v>
      </c>
      <c r="K12" s="33"/>
      <c r="L12" s="33">
        <v>227.7</v>
      </c>
      <c r="M12" s="33">
        <v>236.5</v>
      </c>
    </row>
    <row r="13" spans="1:13" ht="16.5" x14ac:dyDescent="0.3">
      <c r="A13" s="71" t="s">
        <v>529</v>
      </c>
      <c r="B13" s="60"/>
      <c r="C13" s="33"/>
      <c r="D13" s="33"/>
      <c r="E13" s="33"/>
      <c r="F13" s="33"/>
      <c r="G13" s="33"/>
      <c r="H13" s="33">
        <v>264</v>
      </c>
      <c r="I13" s="33"/>
      <c r="J13" s="33">
        <v>187</v>
      </c>
      <c r="K13" s="33">
        <v>242</v>
      </c>
      <c r="L13" s="33"/>
      <c r="M13" s="33"/>
    </row>
    <row r="14" spans="1:13" ht="16.5" x14ac:dyDescent="0.3">
      <c r="A14" s="57" t="s">
        <v>82</v>
      </c>
      <c r="B14" s="60"/>
      <c r="C14" s="33"/>
      <c r="D14" s="33">
        <v>308</v>
      </c>
      <c r="E14" s="33">
        <v>176</v>
      </c>
      <c r="F14" s="33">
        <v>154</v>
      </c>
      <c r="G14" s="33"/>
      <c r="H14" s="33">
        <v>264</v>
      </c>
      <c r="I14" s="33"/>
      <c r="J14" s="33">
        <v>242.00000000000003</v>
      </c>
      <c r="K14" s="33"/>
      <c r="L14" s="33">
        <v>187.00000000000003</v>
      </c>
      <c r="M14" s="33"/>
    </row>
    <row r="15" spans="1:13" ht="16.5" x14ac:dyDescent="0.3">
      <c r="A15" s="71" t="s">
        <v>481</v>
      </c>
      <c r="B15" s="60">
        <v>264</v>
      </c>
      <c r="C15" s="33"/>
      <c r="D15" s="33">
        <v>528</v>
      </c>
      <c r="E15" s="33"/>
      <c r="F15" s="33">
        <v>154</v>
      </c>
      <c r="G15" s="33"/>
      <c r="H15" s="33">
        <v>385</v>
      </c>
      <c r="I15" s="33"/>
      <c r="J15" s="33">
        <v>297</v>
      </c>
      <c r="K15" s="33"/>
      <c r="L15" s="33">
        <v>198</v>
      </c>
      <c r="M15" s="33"/>
    </row>
    <row r="16" spans="1:13" ht="16.5" x14ac:dyDescent="0.3">
      <c r="A16" s="57" t="s">
        <v>452</v>
      </c>
      <c r="B16" s="60">
        <v>297</v>
      </c>
      <c r="C16" s="33">
        <v>396</v>
      </c>
      <c r="D16" s="33">
        <v>396</v>
      </c>
      <c r="E16" s="33">
        <v>225.5</v>
      </c>
      <c r="F16" s="33">
        <v>214.5</v>
      </c>
      <c r="G16" s="33"/>
      <c r="H16" s="33"/>
      <c r="I16" s="33"/>
      <c r="J16" s="33">
        <v>264</v>
      </c>
      <c r="K16" s="33"/>
      <c r="L16" s="33">
        <v>220</v>
      </c>
      <c r="M16" s="33"/>
    </row>
    <row r="17" spans="1:13" ht="16.5" x14ac:dyDescent="0.3">
      <c r="A17" s="71" t="s">
        <v>488</v>
      </c>
      <c r="B17" s="60">
        <v>285</v>
      </c>
      <c r="C17" s="33">
        <v>335</v>
      </c>
      <c r="D17" s="33"/>
      <c r="E17" s="33"/>
      <c r="F17" s="33"/>
      <c r="G17" s="33"/>
      <c r="H17" s="33">
        <v>310</v>
      </c>
      <c r="I17" s="33"/>
      <c r="J17" s="33">
        <v>275</v>
      </c>
      <c r="K17" s="33"/>
      <c r="L17" s="33"/>
      <c r="M17" s="33"/>
    </row>
    <row r="18" spans="1:13" ht="16.5" x14ac:dyDescent="0.3">
      <c r="A18" s="57" t="s">
        <v>492</v>
      </c>
      <c r="B18" s="60"/>
      <c r="C18" s="33"/>
      <c r="D18" s="33">
        <v>286</v>
      </c>
      <c r="E18" s="33"/>
      <c r="F18" s="33"/>
      <c r="G18" s="33"/>
      <c r="H18" s="33"/>
      <c r="I18" s="33"/>
      <c r="J18" s="33"/>
      <c r="K18" s="33"/>
      <c r="L18" s="33">
        <v>165</v>
      </c>
      <c r="M18" s="33"/>
    </row>
    <row r="19" spans="1:13" ht="16.5" x14ac:dyDescent="0.3">
      <c r="A19" s="71" t="s">
        <v>68</v>
      </c>
      <c r="B19" s="60">
        <v>286</v>
      </c>
      <c r="C19" s="33">
        <v>341</v>
      </c>
      <c r="D19" s="33">
        <v>396</v>
      </c>
      <c r="E19" s="33">
        <v>165</v>
      </c>
      <c r="F19" s="33">
        <v>132</v>
      </c>
      <c r="G19" s="33"/>
      <c r="H19" s="33">
        <v>319</v>
      </c>
      <c r="I19" s="33"/>
      <c r="J19" s="33">
        <v>242</v>
      </c>
      <c r="K19" s="33">
        <v>374</v>
      </c>
      <c r="L19" s="33">
        <v>264</v>
      </c>
      <c r="M19" s="33">
        <v>209</v>
      </c>
    </row>
    <row r="20" spans="1:13" ht="16.5" x14ac:dyDescent="0.3">
      <c r="A20" s="57" t="s">
        <v>663</v>
      </c>
      <c r="B20" s="60"/>
      <c r="C20" s="33"/>
      <c r="D20" s="33">
        <v>308</v>
      </c>
      <c r="E20" s="33">
        <v>203.5</v>
      </c>
      <c r="F20" s="33"/>
      <c r="G20" s="33"/>
      <c r="H20" s="33"/>
      <c r="I20" s="33"/>
      <c r="J20" s="33">
        <v>286</v>
      </c>
      <c r="K20" s="33"/>
      <c r="L20" s="33"/>
      <c r="M20" s="33"/>
    </row>
    <row r="21" spans="1:13" ht="17.25" thickBot="1" x14ac:dyDescent="0.35">
      <c r="A21" s="76" t="s">
        <v>660</v>
      </c>
      <c r="B21" s="62">
        <v>242</v>
      </c>
      <c r="C21" s="39"/>
      <c r="D21" s="39">
        <v>286</v>
      </c>
      <c r="E21" s="39">
        <v>154</v>
      </c>
      <c r="F21" s="39"/>
      <c r="G21" s="39"/>
      <c r="H21" s="39"/>
      <c r="I21" s="39"/>
      <c r="J21" s="39">
        <v>242</v>
      </c>
      <c r="K21" s="39"/>
      <c r="L21" s="39">
        <v>187</v>
      </c>
      <c r="M21" s="39"/>
    </row>
    <row r="22" spans="1:13" ht="15.75" thickTop="1" x14ac:dyDescent="0.25"/>
    <row r="23" spans="1:13" x14ac:dyDescent="0.25">
      <c r="A23" s="48" t="s">
        <v>186</v>
      </c>
      <c r="B23" s="41">
        <f>AVERAGE(B4:B21)</f>
        <v>282.66999999999996</v>
      </c>
      <c r="C23" s="41">
        <f t="shared" ref="C23:M23" si="0">AVERAGE(C4:C21)</f>
        <v>337.375</v>
      </c>
      <c r="D23" s="41">
        <f t="shared" si="0"/>
        <v>348.29833333333335</v>
      </c>
      <c r="E23" s="41">
        <f t="shared" si="0"/>
        <v>175.89749999999998</v>
      </c>
      <c r="F23" s="41">
        <f t="shared" si="0"/>
        <v>159.02272727272728</v>
      </c>
      <c r="G23" s="41">
        <f t="shared" si="0"/>
        <v>445.125</v>
      </c>
      <c r="H23" s="41">
        <f t="shared" si="0"/>
        <v>317.39772727272725</v>
      </c>
      <c r="I23" s="41">
        <f t="shared" si="0"/>
        <v>240</v>
      </c>
      <c r="J23" s="41">
        <f t="shared" si="0"/>
        <v>248.109375</v>
      </c>
      <c r="K23" s="41">
        <f t="shared" si="0"/>
        <v>322.75</v>
      </c>
      <c r="L23" s="41">
        <f t="shared" si="0"/>
        <v>217.59423076923079</v>
      </c>
      <c r="M23" s="41">
        <f t="shared" si="0"/>
        <v>211.46785714285716</v>
      </c>
    </row>
    <row r="24" spans="1:13" x14ac:dyDescent="0.25">
      <c r="A24" s="48" t="s">
        <v>187</v>
      </c>
      <c r="B24" s="41">
        <f>STDEV(B4:B21)</f>
        <v>39.970546100291976</v>
      </c>
      <c r="C24" s="41">
        <f t="shared" ref="C24:M24" si="1">STDEV(C4:C21)</f>
        <v>47.370712207016688</v>
      </c>
      <c r="D24" s="41">
        <f t="shared" si="1"/>
        <v>79.470464227433524</v>
      </c>
      <c r="E24" s="41">
        <f t="shared" si="1"/>
        <v>26.593849670135857</v>
      </c>
      <c r="F24" s="41">
        <f t="shared" si="1"/>
        <v>28.594242109525869</v>
      </c>
      <c r="G24" s="41">
        <f t="shared" si="1"/>
        <v>35.532115754624016</v>
      </c>
      <c r="H24" s="41">
        <f t="shared" si="1"/>
        <v>43.85595235333718</v>
      </c>
      <c r="I24" s="41">
        <f t="shared" si="1"/>
        <v>70.710678118654755</v>
      </c>
      <c r="J24" s="41">
        <f t="shared" si="1"/>
        <v>32.43825015189114</v>
      </c>
      <c r="K24" s="41">
        <f t="shared" si="1"/>
        <v>64.277393641414349</v>
      </c>
      <c r="L24" s="41">
        <f t="shared" si="1"/>
        <v>41.215743545708655</v>
      </c>
      <c r="M24" s="41">
        <f t="shared" si="1"/>
        <v>32.832703190714</v>
      </c>
    </row>
    <row r="25" spans="1:13" x14ac:dyDescent="0.25">
      <c r="A25" s="48" t="s">
        <v>188</v>
      </c>
      <c r="B25" s="41">
        <f>SUM(B23:B24)</f>
        <v>322.64054610029194</v>
      </c>
      <c r="C25" s="41">
        <f t="shared" ref="C25:M25" si="2">SUM(C23:C24)</f>
        <v>384.74571220701671</v>
      </c>
      <c r="D25" s="41">
        <f t="shared" si="2"/>
        <v>427.76879756076687</v>
      </c>
      <c r="E25" s="41">
        <f t="shared" si="2"/>
        <v>202.49134967013583</v>
      </c>
      <c r="F25" s="41">
        <f t="shared" si="2"/>
        <v>187.61696938225316</v>
      </c>
      <c r="G25" s="41">
        <f t="shared" si="2"/>
        <v>480.65711575462399</v>
      </c>
      <c r="H25" s="41">
        <f t="shared" si="2"/>
        <v>361.25367962606441</v>
      </c>
      <c r="I25" s="41">
        <f t="shared" si="2"/>
        <v>310.71067811865476</v>
      </c>
      <c r="J25" s="41">
        <f t="shared" si="2"/>
        <v>280.54762515189111</v>
      </c>
      <c r="K25" s="41">
        <f t="shared" si="2"/>
        <v>387.02739364141433</v>
      </c>
      <c r="L25" s="41">
        <f t="shared" si="2"/>
        <v>258.80997431493944</v>
      </c>
      <c r="M25" s="41">
        <f t="shared" si="2"/>
        <v>244.30056033357116</v>
      </c>
    </row>
    <row r="27" spans="1:13" x14ac:dyDescent="0.25">
      <c r="A27" s="72" t="s">
        <v>195</v>
      </c>
    </row>
    <row r="28" spans="1:13" x14ac:dyDescent="0.25">
      <c r="A28" s="43" t="s">
        <v>193</v>
      </c>
    </row>
    <row r="29" spans="1:13" x14ac:dyDescent="0.25">
      <c r="A29" s="44" t="s">
        <v>191</v>
      </c>
      <c r="B29" s="45" t="s">
        <v>192</v>
      </c>
    </row>
    <row r="30" spans="1:13" x14ac:dyDescent="0.25">
      <c r="A30" s="46" t="s">
        <v>189</v>
      </c>
      <c r="B30" s="47" t="s">
        <v>190</v>
      </c>
    </row>
  </sheetData>
  <mergeCells count="1">
    <mergeCell ref="B1:M1"/>
  </mergeCells>
  <conditionalFormatting pivot="1" sqref="B4:M21">
    <cfRule type="cellIs" dxfId="61" priority="4" operator="greaterThan">
      <formula>B$25</formula>
    </cfRule>
  </conditionalFormatting>
  <conditionalFormatting pivot="1" sqref="B4:M21">
    <cfRule type="cellIs" dxfId="60" priority="3" operator="between">
      <formula>B$23</formula>
      <formula>B$25</formula>
    </cfRule>
  </conditionalFormatting>
  <conditionalFormatting pivot="1" sqref="B4:M21">
    <cfRule type="cellIs" dxfId="59" priority="2" operator="lessThan">
      <formula>B$23</formula>
    </cfRule>
  </conditionalFormatting>
  <conditionalFormatting pivot="1" sqref="B4:M21">
    <cfRule type="containsBlanks" dxfId="58" priority="1">
      <formula>LEN(TRIM(B4))=0</formula>
    </cfRule>
  </conditionalFormatting>
  <hyperlinks>
    <hyperlink ref="A1" location="Summary!A1" display="Link to SUMMARY Worksheet" xr:uid="{7B2ECA03-DF7F-4177-91E8-8A9DD3D81847}"/>
  </hyperlinks>
  <pageMargins left="0.7" right="0.7" top="0.75" bottom="0.75" header="0.3" footer="0.3"/>
  <headerFooter>
    <oddHeader>&amp;C&amp;"Calibri"&amp;12&amp;KFF0000 OFFICIAL&amp;1#_x000D_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97AF9-D04D-4D6F-AABA-0CA9D842FEBC}">
  <sheetPr>
    <tabColor theme="2" tint="-9.9978637043366805E-2"/>
  </sheetPr>
  <dimension ref="A1:F141"/>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658</v>
      </c>
      <c r="C1" s="165"/>
      <c r="D1" s="165"/>
      <c r="E1" s="165"/>
      <c r="F1" s="165"/>
    </row>
    <row r="2" spans="1:6" ht="30.75" thickTop="1" x14ac:dyDescent="0.25">
      <c r="A2" s="83" t="s">
        <v>112</v>
      </c>
      <c r="B2" s="84" t="s">
        <v>0</v>
      </c>
      <c r="C2" s="83" t="s">
        <v>1</v>
      </c>
      <c r="D2" s="83" t="s">
        <v>2</v>
      </c>
      <c r="E2" s="84" t="s">
        <v>3</v>
      </c>
      <c r="F2" s="85" t="s">
        <v>4</v>
      </c>
    </row>
    <row r="3" spans="1:6" ht="57" x14ac:dyDescent="0.25">
      <c r="A3" s="4" t="s">
        <v>702</v>
      </c>
      <c r="B3" s="4" t="s">
        <v>696</v>
      </c>
      <c r="C3" s="4" t="s">
        <v>697</v>
      </c>
      <c r="D3" s="4" t="s">
        <v>18</v>
      </c>
      <c r="E3" s="5">
        <v>390</v>
      </c>
      <c r="F3" s="4"/>
    </row>
    <row r="4" spans="1:6" ht="57" x14ac:dyDescent="0.25">
      <c r="A4" s="11" t="s">
        <v>702</v>
      </c>
      <c r="B4" s="11" t="s">
        <v>696</v>
      </c>
      <c r="C4" s="11" t="s">
        <v>697</v>
      </c>
      <c r="D4" s="11" t="s">
        <v>42</v>
      </c>
      <c r="E4" s="73">
        <v>360</v>
      </c>
      <c r="F4" s="11"/>
    </row>
    <row r="5" spans="1:6" ht="57" x14ac:dyDescent="0.25">
      <c r="A5" s="4" t="s">
        <v>702</v>
      </c>
      <c r="B5" s="4" t="s">
        <v>533</v>
      </c>
      <c r="C5" s="4" t="s">
        <v>697</v>
      </c>
      <c r="D5" s="4" t="s">
        <v>7</v>
      </c>
      <c r="E5" s="5">
        <v>300</v>
      </c>
      <c r="F5" s="4" t="s">
        <v>699</v>
      </c>
    </row>
    <row r="6" spans="1:6" ht="57" x14ac:dyDescent="0.25">
      <c r="A6" s="11" t="s">
        <v>702</v>
      </c>
      <c r="B6" s="11" t="s">
        <v>5</v>
      </c>
      <c r="C6" s="11" t="s">
        <v>697</v>
      </c>
      <c r="D6" s="11" t="s">
        <v>10</v>
      </c>
      <c r="E6" s="73">
        <v>260</v>
      </c>
      <c r="F6" s="11" t="s">
        <v>700</v>
      </c>
    </row>
    <row r="7" spans="1:6" ht="57" x14ac:dyDescent="0.25">
      <c r="A7" s="4" t="s">
        <v>702</v>
      </c>
      <c r="B7" s="4" t="s">
        <v>696</v>
      </c>
      <c r="C7" s="4" t="s">
        <v>697</v>
      </c>
      <c r="D7" s="4" t="s">
        <v>25</v>
      </c>
      <c r="E7" s="5">
        <v>190</v>
      </c>
      <c r="F7" s="4"/>
    </row>
    <row r="8" spans="1:6" ht="57" x14ac:dyDescent="0.25">
      <c r="A8" s="11" t="s">
        <v>702</v>
      </c>
      <c r="B8" s="11" t="s">
        <v>696</v>
      </c>
      <c r="C8" s="11" t="s">
        <v>697</v>
      </c>
      <c r="D8" s="11" t="s">
        <v>12</v>
      </c>
      <c r="E8" s="73">
        <v>160</v>
      </c>
      <c r="F8" s="11"/>
    </row>
    <row r="9" spans="1:6" x14ac:dyDescent="0.25">
      <c r="A9" s="4" t="s">
        <v>702</v>
      </c>
      <c r="B9" s="4" t="s">
        <v>696</v>
      </c>
      <c r="C9" s="4" t="s">
        <v>546</v>
      </c>
      <c r="D9" s="4" t="s">
        <v>34</v>
      </c>
      <c r="E9" s="5">
        <v>230</v>
      </c>
      <c r="F9" s="4" t="s">
        <v>701</v>
      </c>
    </row>
    <row r="10" spans="1:6" x14ac:dyDescent="0.25">
      <c r="A10" s="11" t="s">
        <v>702</v>
      </c>
      <c r="B10" s="11" t="s">
        <v>696</v>
      </c>
      <c r="C10" s="11" t="s">
        <v>547</v>
      </c>
      <c r="D10" s="11" t="s">
        <v>13</v>
      </c>
      <c r="E10" s="73">
        <v>200</v>
      </c>
      <c r="F10" s="11"/>
    </row>
    <row r="11" spans="1:6" ht="15.75" thickBot="1" x14ac:dyDescent="0.3">
      <c r="A11" s="50" t="s">
        <v>702</v>
      </c>
      <c r="B11" s="50" t="s">
        <v>698</v>
      </c>
      <c r="C11" s="50" t="s">
        <v>548</v>
      </c>
      <c r="D11" s="50" t="s">
        <v>43</v>
      </c>
      <c r="E11" s="51">
        <v>180</v>
      </c>
      <c r="F11" s="50"/>
    </row>
    <row r="12" spans="1:6" ht="15.75" thickTop="1" x14ac:dyDescent="0.25">
      <c r="A12" s="10" t="s">
        <v>92</v>
      </c>
      <c r="B12" s="10" t="s">
        <v>5</v>
      </c>
      <c r="C12" s="10" t="s">
        <v>128</v>
      </c>
      <c r="D12" s="10" t="s">
        <v>40</v>
      </c>
      <c r="E12" s="75">
        <v>470.25</v>
      </c>
      <c r="F12" s="10" t="s">
        <v>94</v>
      </c>
    </row>
    <row r="13" spans="1:6" x14ac:dyDescent="0.25">
      <c r="A13" s="4" t="s">
        <v>92</v>
      </c>
      <c r="B13" s="4" t="s">
        <v>5</v>
      </c>
      <c r="C13" s="4" t="s">
        <v>128</v>
      </c>
      <c r="D13" s="4" t="s">
        <v>18</v>
      </c>
      <c r="E13" s="5">
        <v>370.97500000000002</v>
      </c>
      <c r="F13" s="4" t="s">
        <v>95</v>
      </c>
    </row>
    <row r="14" spans="1:6" x14ac:dyDescent="0.25">
      <c r="A14" s="11" t="s">
        <v>92</v>
      </c>
      <c r="B14" s="11" t="s">
        <v>5</v>
      </c>
      <c r="C14" s="11" t="s">
        <v>128</v>
      </c>
      <c r="D14" s="11" t="s">
        <v>21</v>
      </c>
      <c r="E14" s="73">
        <v>339.625</v>
      </c>
      <c r="F14" s="11" t="s">
        <v>96</v>
      </c>
    </row>
    <row r="15" spans="1:6" x14ac:dyDescent="0.25">
      <c r="A15" s="4" t="s">
        <v>92</v>
      </c>
      <c r="B15" s="4" t="s">
        <v>5</v>
      </c>
      <c r="C15" s="4" t="s">
        <v>128</v>
      </c>
      <c r="D15" s="4" t="s">
        <v>42</v>
      </c>
      <c r="E15" s="5">
        <v>266.47500000000002</v>
      </c>
      <c r="F15" s="4" t="s">
        <v>97</v>
      </c>
    </row>
    <row r="16" spans="1:6" x14ac:dyDescent="0.25">
      <c r="A16" s="11" t="s">
        <v>92</v>
      </c>
      <c r="B16" s="11" t="s">
        <v>5</v>
      </c>
      <c r="C16" s="11" t="s">
        <v>128</v>
      </c>
      <c r="D16" s="11" t="s">
        <v>10</v>
      </c>
      <c r="E16" s="73">
        <v>219.45</v>
      </c>
      <c r="F16" s="11" t="s">
        <v>98</v>
      </c>
    </row>
    <row r="17" spans="1:6" ht="28.5" x14ac:dyDescent="0.25">
      <c r="A17" s="4" t="s">
        <v>92</v>
      </c>
      <c r="B17" s="4" t="s">
        <v>5</v>
      </c>
      <c r="C17" s="4" t="s">
        <v>128</v>
      </c>
      <c r="D17" s="4" t="s">
        <v>34</v>
      </c>
      <c r="E17" s="5">
        <v>182.875</v>
      </c>
      <c r="F17" s="4" t="s">
        <v>99</v>
      </c>
    </row>
    <row r="18" spans="1:6" x14ac:dyDescent="0.25">
      <c r="A18" s="11" t="s">
        <v>92</v>
      </c>
      <c r="B18" s="11" t="s">
        <v>5</v>
      </c>
      <c r="C18" s="11" t="s">
        <v>128</v>
      </c>
      <c r="D18" s="11" t="s">
        <v>12</v>
      </c>
      <c r="E18" s="73">
        <v>156.75</v>
      </c>
      <c r="F18" s="11" t="s">
        <v>100</v>
      </c>
    </row>
    <row r="19" spans="1:6" ht="28.5" x14ac:dyDescent="0.25">
      <c r="A19" s="4" t="s">
        <v>92</v>
      </c>
      <c r="B19" s="4" t="s">
        <v>5</v>
      </c>
      <c r="C19" s="4" t="s">
        <v>128</v>
      </c>
      <c r="D19" s="4" t="s">
        <v>34</v>
      </c>
      <c r="E19" s="5">
        <v>256.02499999999998</v>
      </c>
      <c r="F19" s="4" t="s">
        <v>101</v>
      </c>
    </row>
    <row r="20" spans="1:6" x14ac:dyDescent="0.25">
      <c r="A20" s="11" t="s">
        <v>92</v>
      </c>
      <c r="B20" s="11" t="s">
        <v>5</v>
      </c>
      <c r="C20" s="11" t="s">
        <v>128</v>
      </c>
      <c r="D20" s="11" t="s">
        <v>13</v>
      </c>
      <c r="E20" s="73">
        <v>203.77500000000001</v>
      </c>
      <c r="F20" s="11" t="s">
        <v>102</v>
      </c>
    </row>
    <row r="21" spans="1:6" x14ac:dyDescent="0.25">
      <c r="A21" s="4" t="s">
        <v>92</v>
      </c>
      <c r="B21" s="4" t="s">
        <v>5</v>
      </c>
      <c r="C21" s="4" t="s">
        <v>128</v>
      </c>
      <c r="D21" s="4" t="s">
        <v>43</v>
      </c>
      <c r="E21" s="5">
        <v>161.97499999999999</v>
      </c>
      <c r="F21" s="4" t="s">
        <v>103</v>
      </c>
    </row>
    <row r="22" spans="1:6" ht="71.25" x14ac:dyDescent="0.25">
      <c r="A22" s="11" t="s">
        <v>92</v>
      </c>
      <c r="B22" s="11" t="s">
        <v>104</v>
      </c>
      <c r="C22" s="11" t="s">
        <v>128</v>
      </c>
      <c r="D22" s="11" t="s">
        <v>18</v>
      </c>
      <c r="E22" s="73">
        <v>242</v>
      </c>
      <c r="F22" s="11" t="s">
        <v>105</v>
      </c>
    </row>
    <row r="23" spans="1:6" ht="71.25" x14ac:dyDescent="0.25">
      <c r="A23" s="4" t="s">
        <v>92</v>
      </c>
      <c r="B23" s="4" t="s">
        <v>104</v>
      </c>
      <c r="C23" s="4" t="s">
        <v>128</v>
      </c>
      <c r="D23" s="4" t="s">
        <v>21</v>
      </c>
      <c r="E23" s="5">
        <v>176</v>
      </c>
      <c r="F23" s="4" t="s">
        <v>106</v>
      </c>
    </row>
    <row r="24" spans="1:6" ht="71.25" x14ac:dyDescent="0.25">
      <c r="A24" s="11" t="s">
        <v>92</v>
      </c>
      <c r="B24" s="11" t="s">
        <v>104</v>
      </c>
      <c r="C24" s="11" t="s">
        <v>128</v>
      </c>
      <c r="D24" s="11" t="s">
        <v>42</v>
      </c>
      <c r="E24" s="73">
        <v>115.5</v>
      </c>
      <c r="F24" s="11" t="s">
        <v>106</v>
      </c>
    </row>
    <row r="25" spans="1:6" ht="71.25" x14ac:dyDescent="0.25">
      <c r="A25" s="4" t="s">
        <v>92</v>
      </c>
      <c r="B25" s="4" t="s">
        <v>104</v>
      </c>
      <c r="C25" s="4" t="s">
        <v>128</v>
      </c>
      <c r="D25" s="4" t="s">
        <v>10</v>
      </c>
      <c r="E25" s="5">
        <v>95</v>
      </c>
      <c r="F25" s="4" t="s">
        <v>107</v>
      </c>
    </row>
    <row r="26" spans="1:6" ht="85.5" x14ac:dyDescent="0.25">
      <c r="A26" s="11" t="s">
        <v>92</v>
      </c>
      <c r="B26" s="11" t="s">
        <v>104</v>
      </c>
      <c r="C26" s="11" t="s">
        <v>128</v>
      </c>
      <c r="D26" s="11" t="s">
        <v>34</v>
      </c>
      <c r="E26" s="73">
        <v>80</v>
      </c>
      <c r="F26" s="11" t="s">
        <v>108</v>
      </c>
    </row>
    <row r="27" spans="1:6" ht="85.5" x14ac:dyDescent="0.25">
      <c r="A27" s="4" t="s">
        <v>92</v>
      </c>
      <c r="B27" s="4" t="s">
        <v>104</v>
      </c>
      <c r="C27" s="4" t="s">
        <v>128</v>
      </c>
      <c r="D27" s="4" t="s">
        <v>34</v>
      </c>
      <c r="E27" s="5">
        <v>148.5</v>
      </c>
      <c r="F27" s="4" t="s">
        <v>109</v>
      </c>
    </row>
    <row r="28" spans="1:6" ht="71.25" x14ac:dyDescent="0.25">
      <c r="A28" s="11" t="s">
        <v>92</v>
      </c>
      <c r="B28" s="11" t="s">
        <v>104</v>
      </c>
      <c r="C28" s="11" t="s">
        <v>128</v>
      </c>
      <c r="D28" s="11" t="s">
        <v>13</v>
      </c>
      <c r="E28" s="73">
        <v>82.5</v>
      </c>
      <c r="F28" s="11" t="s">
        <v>110</v>
      </c>
    </row>
    <row r="29" spans="1:6" ht="72" thickBot="1" x14ac:dyDescent="0.3">
      <c r="A29" s="50" t="s">
        <v>92</v>
      </c>
      <c r="B29" s="50" t="s">
        <v>104</v>
      </c>
      <c r="C29" s="50" t="s">
        <v>128</v>
      </c>
      <c r="D29" s="50" t="s">
        <v>43</v>
      </c>
      <c r="E29" s="51">
        <v>66</v>
      </c>
      <c r="F29" s="50" t="s">
        <v>111</v>
      </c>
    </row>
    <row r="30" spans="1:6" ht="15.75" thickTop="1" x14ac:dyDescent="0.25">
      <c r="A30" s="10" t="s">
        <v>667</v>
      </c>
      <c r="B30" s="10" t="s">
        <v>5</v>
      </c>
      <c r="C30" s="10" t="s">
        <v>664</v>
      </c>
      <c r="D30" s="10" t="s">
        <v>18</v>
      </c>
      <c r="E30" s="75">
        <v>270</v>
      </c>
      <c r="F30" s="10"/>
    </row>
    <row r="31" spans="1:6" x14ac:dyDescent="0.25">
      <c r="A31" s="4" t="s">
        <v>667</v>
      </c>
      <c r="B31" s="4" t="s">
        <v>5</v>
      </c>
      <c r="C31" s="4" t="s">
        <v>664</v>
      </c>
      <c r="D31" s="4" t="s">
        <v>21</v>
      </c>
      <c r="E31" s="5">
        <v>245</v>
      </c>
      <c r="F31" s="4"/>
    </row>
    <row r="32" spans="1:6" x14ac:dyDescent="0.25">
      <c r="A32" s="11" t="s">
        <v>667</v>
      </c>
      <c r="B32" s="11" t="s">
        <v>5</v>
      </c>
      <c r="C32" s="11" t="s">
        <v>664</v>
      </c>
      <c r="D32" s="11" t="s">
        <v>9</v>
      </c>
      <c r="E32" s="73">
        <v>225</v>
      </c>
      <c r="F32" s="11"/>
    </row>
    <row r="33" spans="1:6" x14ac:dyDescent="0.25">
      <c r="A33" s="4" t="s">
        <v>667</v>
      </c>
      <c r="B33" s="4" t="s">
        <v>5</v>
      </c>
      <c r="C33" s="4" t="s">
        <v>664</v>
      </c>
      <c r="D33" s="4" t="s">
        <v>10</v>
      </c>
      <c r="E33" s="5">
        <v>200</v>
      </c>
      <c r="F33" s="4"/>
    </row>
    <row r="34" spans="1:6" ht="28.5" x14ac:dyDescent="0.25">
      <c r="A34" s="11" t="s">
        <v>667</v>
      </c>
      <c r="B34" s="11" t="s">
        <v>5</v>
      </c>
      <c r="C34" s="11" t="s">
        <v>668</v>
      </c>
      <c r="D34" s="11" t="s">
        <v>34</v>
      </c>
      <c r="E34" s="73">
        <v>180</v>
      </c>
      <c r="F34" s="11"/>
    </row>
    <row r="35" spans="1:6" x14ac:dyDescent="0.25">
      <c r="A35" s="4" t="s">
        <v>667</v>
      </c>
      <c r="B35" s="4" t="s">
        <v>5</v>
      </c>
      <c r="C35" s="4" t="s">
        <v>664</v>
      </c>
      <c r="D35" s="4" t="s">
        <v>12</v>
      </c>
      <c r="E35" s="5">
        <v>170</v>
      </c>
      <c r="F35" s="4"/>
    </row>
    <row r="36" spans="1:6" x14ac:dyDescent="0.25">
      <c r="A36" s="11" t="s">
        <v>667</v>
      </c>
      <c r="B36" s="11" t="s">
        <v>5</v>
      </c>
      <c r="C36" s="11" t="s">
        <v>664</v>
      </c>
      <c r="D36" s="11" t="s">
        <v>43</v>
      </c>
      <c r="E36" s="73">
        <v>150</v>
      </c>
      <c r="F36" s="11"/>
    </row>
    <row r="37" spans="1:6" ht="15.75" thickBot="1" x14ac:dyDescent="0.3">
      <c r="A37" s="50" t="s">
        <v>667</v>
      </c>
      <c r="B37" s="50" t="s">
        <v>5</v>
      </c>
      <c r="C37" s="50" t="s">
        <v>460</v>
      </c>
      <c r="D37" s="50" t="s">
        <v>13</v>
      </c>
      <c r="E37" s="51">
        <v>150</v>
      </c>
      <c r="F37" s="50"/>
    </row>
    <row r="38" spans="1:6" ht="43.5" thickTop="1" x14ac:dyDescent="0.25">
      <c r="A38" s="10" t="s">
        <v>466</v>
      </c>
      <c r="B38" s="10" t="s">
        <v>300</v>
      </c>
      <c r="C38" s="10" t="s">
        <v>711</v>
      </c>
      <c r="D38" s="10" t="s">
        <v>18</v>
      </c>
      <c r="E38" s="75">
        <v>380</v>
      </c>
      <c r="F38" s="10"/>
    </row>
    <row r="39" spans="1:6" ht="42.75" x14ac:dyDescent="0.25">
      <c r="A39" s="4" t="s">
        <v>466</v>
      </c>
      <c r="B39" s="4" t="s">
        <v>198</v>
      </c>
      <c r="C39" s="4" t="s">
        <v>711</v>
      </c>
      <c r="D39" s="4" t="s">
        <v>21</v>
      </c>
      <c r="E39" s="5">
        <v>330</v>
      </c>
      <c r="F39" s="4"/>
    </row>
    <row r="40" spans="1:6" ht="42.75" x14ac:dyDescent="0.25">
      <c r="A40" s="11" t="s">
        <v>466</v>
      </c>
      <c r="B40" s="11" t="s">
        <v>198</v>
      </c>
      <c r="C40" s="11" t="s">
        <v>711</v>
      </c>
      <c r="D40" s="11" t="s">
        <v>42</v>
      </c>
      <c r="E40" s="73">
        <v>280</v>
      </c>
      <c r="F40" s="11"/>
    </row>
    <row r="41" spans="1:6" ht="42.75" x14ac:dyDescent="0.25">
      <c r="A41" s="4" t="s">
        <v>466</v>
      </c>
      <c r="B41" s="4" t="s">
        <v>14</v>
      </c>
      <c r="C41" s="4" t="s">
        <v>711</v>
      </c>
      <c r="D41" s="4" t="s">
        <v>10</v>
      </c>
      <c r="E41" s="5">
        <v>225</v>
      </c>
      <c r="F41" s="4"/>
    </row>
    <row r="42" spans="1:6" ht="43.5" thickBot="1" x14ac:dyDescent="0.3">
      <c r="A42" s="12" t="s">
        <v>466</v>
      </c>
      <c r="B42" s="12" t="s">
        <v>14</v>
      </c>
      <c r="C42" s="12" t="s">
        <v>711</v>
      </c>
      <c r="D42" s="12" t="s">
        <v>12</v>
      </c>
      <c r="E42" s="74">
        <v>120</v>
      </c>
      <c r="F42" s="12"/>
    </row>
    <row r="43" spans="1:6" ht="143.25" thickTop="1" x14ac:dyDescent="0.25">
      <c r="A43" s="52" t="s">
        <v>44</v>
      </c>
      <c r="B43" s="52" t="s">
        <v>38</v>
      </c>
      <c r="C43" s="52" t="s">
        <v>659</v>
      </c>
      <c r="D43" s="52" t="s">
        <v>40</v>
      </c>
      <c r="E43" s="53">
        <v>420</v>
      </c>
      <c r="F43" s="52" t="s">
        <v>212</v>
      </c>
    </row>
    <row r="44" spans="1:6" ht="142.5" x14ac:dyDescent="0.25">
      <c r="A44" s="11" t="s">
        <v>44</v>
      </c>
      <c r="B44" s="11" t="s">
        <v>38</v>
      </c>
      <c r="C44" s="11" t="s">
        <v>659</v>
      </c>
      <c r="D44" s="11" t="s">
        <v>18</v>
      </c>
      <c r="E44" s="73">
        <v>420</v>
      </c>
      <c r="F44" s="11" t="s">
        <v>212</v>
      </c>
    </row>
    <row r="45" spans="1:6" ht="142.5" x14ac:dyDescent="0.25">
      <c r="A45" s="4" t="s">
        <v>44</v>
      </c>
      <c r="B45" s="4" t="s">
        <v>38</v>
      </c>
      <c r="C45" s="4" t="s">
        <v>659</v>
      </c>
      <c r="D45" s="4" t="s">
        <v>7</v>
      </c>
      <c r="E45" s="5">
        <v>375</v>
      </c>
      <c r="F45" s="4" t="s">
        <v>212</v>
      </c>
    </row>
    <row r="46" spans="1:6" ht="142.5" x14ac:dyDescent="0.25">
      <c r="A46" s="11" t="s">
        <v>44</v>
      </c>
      <c r="B46" s="11" t="s">
        <v>38</v>
      </c>
      <c r="C46" s="11" t="s">
        <v>659</v>
      </c>
      <c r="D46" s="11" t="s">
        <v>21</v>
      </c>
      <c r="E46" s="73">
        <v>375</v>
      </c>
      <c r="F46" s="11" t="s">
        <v>212</v>
      </c>
    </row>
    <row r="47" spans="1:6" ht="142.5" x14ac:dyDescent="0.25">
      <c r="A47" s="4" t="s">
        <v>44</v>
      </c>
      <c r="B47" s="4" t="s">
        <v>38</v>
      </c>
      <c r="C47" s="4" t="s">
        <v>659</v>
      </c>
      <c r="D47" s="4" t="s">
        <v>42</v>
      </c>
      <c r="E47" s="5">
        <v>340</v>
      </c>
      <c r="F47" s="4" t="s">
        <v>212</v>
      </c>
    </row>
    <row r="48" spans="1:6" ht="142.5" x14ac:dyDescent="0.25">
      <c r="A48" s="11" t="s">
        <v>44</v>
      </c>
      <c r="B48" s="11" t="s">
        <v>38</v>
      </c>
      <c r="C48" s="11" t="s">
        <v>659</v>
      </c>
      <c r="D48" s="11" t="s">
        <v>9</v>
      </c>
      <c r="E48" s="73">
        <v>340</v>
      </c>
      <c r="F48" s="11" t="s">
        <v>212</v>
      </c>
    </row>
    <row r="49" spans="1:6" ht="142.5" x14ac:dyDescent="0.25">
      <c r="A49" s="4" t="s">
        <v>44</v>
      </c>
      <c r="B49" s="4" t="s">
        <v>38</v>
      </c>
      <c r="C49" s="4" t="s">
        <v>659</v>
      </c>
      <c r="D49" s="4" t="s">
        <v>10</v>
      </c>
      <c r="E49" s="5">
        <v>290</v>
      </c>
      <c r="F49" s="4" t="s">
        <v>212</v>
      </c>
    </row>
    <row r="50" spans="1:6" ht="142.5" x14ac:dyDescent="0.25">
      <c r="A50" s="11" t="s">
        <v>44</v>
      </c>
      <c r="B50" s="11" t="s">
        <v>38</v>
      </c>
      <c r="C50" s="11" t="s">
        <v>659</v>
      </c>
      <c r="D50" s="11" t="s">
        <v>25</v>
      </c>
      <c r="E50" s="73">
        <v>290</v>
      </c>
      <c r="F50" s="11" t="s">
        <v>212</v>
      </c>
    </row>
    <row r="51" spans="1:6" ht="142.5" x14ac:dyDescent="0.25">
      <c r="A51" s="4" t="s">
        <v>44</v>
      </c>
      <c r="B51" s="4" t="s">
        <v>38</v>
      </c>
      <c r="C51" s="4" t="s">
        <v>659</v>
      </c>
      <c r="D51" s="4" t="s">
        <v>34</v>
      </c>
      <c r="E51" s="5">
        <v>230</v>
      </c>
      <c r="F51" s="4" t="s">
        <v>212</v>
      </c>
    </row>
    <row r="52" spans="1:6" ht="142.5" x14ac:dyDescent="0.25">
      <c r="A52" s="11" t="s">
        <v>44</v>
      </c>
      <c r="B52" s="11" t="s">
        <v>38</v>
      </c>
      <c r="C52" s="11" t="s">
        <v>659</v>
      </c>
      <c r="D52" s="11" t="s">
        <v>13</v>
      </c>
      <c r="E52" s="73">
        <v>250</v>
      </c>
      <c r="F52" s="11" t="s">
        <v>212</v>
      </c>
    </row>
    <row r="53" spans="1:6" ht="142.5" x14ac:dyDescent="0.25">
      <c r="A53" s="4" t="s">
        <v>44</v>
      </c>
      <c r="B53" s="4" t="s">
        <v>38</v>
      </c>
      <c r="C53" s="4" t="s">
        <v>659</v>
      </c>
      <c r="D53" s="4" t="s">
        <v>43</v>
      </c>
      <c r="E53" s="5">
        <v>200</v>
      </c>
      <c r="F53" s="4" t="s">
        <v>212</v>
      </c>
    </row>
    <row r="54" spans="1:6" ht="143.25" thickBot="1" x14ac:dyDescent="0.3">
      <c r="A54" s="12" t="s">
        <v>44</v>
      </c>
      <c r="B54" s="12" t="s">
        <v>38</v>
      </c>
      <c r="C54" s="12" t="s">
        <v>659</v>
      </c>
      <c r="D54" s="12" t="s">
        <v>12</v>
      </c>
      <c r="E54" s="74">
        <v>180</v>
      </c>
      <c r="F54" s="12" t="s">
        <v>212</v>
      </c>
    </row>
    <row r="55" spans="1:6" ht="15.75" thickTop="1" x14ac:dyDescent="0.25">
      <c r="A55" s="52" t="s">
        <v>61</v>
      </c>
      <c r="B55" s="52" t="s">
        <v>53</v>
      </c>
      <c r="C55" s="52" t="s">
        <v>128</v>
      </c>
      <c r="D55" s="52" t="s">
        <v>18</v>
      </c>
      <c r="E55" s="53">
        <v>385</v>
      </c>
      <c r="F55" s="52" t="s">
        <v>18</v>
      </c>
    </row>
    <row r="56" spans="1:6" x14ac:dyDescent="0.25">
      <c r="A56" s="11" t="s">
        <v>61</v>
      </c>
      <c r="B56" s="11" t="s">
        <v>53</v>
      </c>
      <c r="C56" s="11" t="s">
        <v>128</v>
      </c>
      <c r="D56" s="11" t="s">
        <v>42</v>
      </c>
      <c r="E56" s="73">
        <v>363</v>
      </c>
      <c r="F56" s="11" t="s">
        <v>54</v>
      </c>
    </row>
    <row r="57" spans="1:6" x14ac:dyDescent="0.25">
      <c r="A57" s="4" t="s">
        <v>61</v>
      </c>
      <c r="B57" s="4" t="s">
        <v>53</v>
      </c>
      <c r="C57" s="4" t="s">
        <v>128</v>
      </c>
      <c r="D57" s="4" t="s">
        <v>9</v>
      </c>
      <c r="E57" s="5">
        <v>341</v>
      </c>
      <c r="F57" s="4" t="s">
        <v>55</v>
      </c>
    </row>
    <row r="58" spans="1:6" x14ac:dyDescent="0.25">
      <c r="A58" s="11" t="s">
        <v>61</v>
      </c>
      <c r="B58" s="11" t="s">
        <v>53</v>
      </c>
      <c r="C58" s="11" t="s">
        <v>128</v>
      </c>
      <c r="D58" s="11" t="s">
        <v>34</v>
      </c>
      <c r="E58" s="73">
        <v>308</v>
      </c>
      <c r="F58" s="11" t="s">
        <v>56</v>
      </c>
    </row>
    <row r="59" spans="1:6" ht="28.5" x14ac:dyDescent="0.25">
      <c r="A59" s="4" t="s">
        <v>61</v>
      </c>
      <c r="B59" s="4" t="s">
        <v>53</v>
      </c>
      <c r="C59" s="4" t="s">
        <v>128</v>
      </c>
      <c r="D59" s="4" t="s">
        <v>10</v>
      </c>
      <c r="E59" s="5">
        <v>264</v>
      </c>
      <c r="F59" s="4" t="s">
        <v>57</v>
      </c>
    </row>
    <row r="60" spans="1:6" x14ac:dyDescent="0.25">
      <c r="A60" s="11" t="s">
        <v>61</v>
      </c>
      <c r="B60" s="11" t="s">
        <v>53</v>
      </c>
      <c r="C60" s="11" t="s">
        <v>128</v>
      </c>
      <c r="D60" s="11" t="s">
        <v>13</v>
      </c>
      <c r="E60" s="73">
        <v>231</v>
      </c>
      <c r="F60" s="11" t="s">
        <v>58</v>
      </c>
    </row>
    <row r="61" spans="1:6" x14ac:dyDescent="0.25">
      <c r="A61" s="4" t="s">
        <v>61</v>
      </c>
      <c r="B61" s="4" t="s">
        <v>53</v>
      </c>
      <c r="C61" s="4" t="s">
        <v>128</v>
      </c>
      <c r="D61" s="4" t="s">
        <v>13</v>
      </c>
      <c r="E61" s="5">
        <v>198</v>
      </c>
      <c r="F61" s="4" t="s">
        <v>59</v>
      </c>
    </row>
    <row r="62" spans="1:6" ht="15.75" thickBot="1" x14ac:dyDescent="0.3">
      <c r="A62" s="12" t="s">
        <v>61</v>
      </c>
      <c r="B62" s="12" t="s">
        <v>53</v>
      </c>
      <c r="C62" s="12" t="s">
        <v>128</v>
      </c>
      <c r="D62" s="12" t="s">
        <v>12</v>
      </c>
      <c r="E62" s="74">
        <v>187</v>
      </c>
      <c r="F62" s="12" t="s">
        <v>60</v>
      </c>
    </row>
    <row r="63" spans="1:6" ht="15.75" thickTop="1" x14ac:dyDescent="0.25">
      <c r="A63" s="52" t="s">
        <v>703</v>
      </c>
      <c r="B63" s="52" t="s">
        <v>704</v>
      </c>
      <c r="C63" s="52" t="s">
        <v>705</v>
      </c>
      <c r="D63" s="52" t="s">
        <v>18</v>
      </c>
      <c r="E63" s="53">
        <v>198</v>
      </c>
      <c r="F63" s="52"/>
    </row>
    <row r="64" spans="1:6" ht="15.75" thickBot="1" x14ac:dyDescent="0.3">
      <c r="A64" s="12" t="s">
        <v>703</v>
      </c>
      <c r="B64" s="12" t="s">
        <v>706</v>
      </c>
      <c r="C64" s="12" t="s">
        <v>705</v>
      </c>
      <c r="D64" s="12" t="s">
        <v>18</v>
      </c>
      <c r="E64" s="74">
        <v>198</v>
      </c>
      <c r="F64" s="12"/>
    </row>
    <row r="65" spans="1:6" ht="29.25" thickTop="1" x14ac:dyDescent="0.25">
      <c r="A65" s="52" t="s">
        <v>669</v>
      </c>
      <c r="B65" s="52" t="s">
        <v>63</v>
      </c>
      <c r="C65" s="52" t="s">
        <v>670</v>
      </c>
      <c r="D65" s="52" t="s">
        <v>18</v>
      </c>
      <c r="E65" s="53">
        <v>302.5</v>
      </c>
      <c r="F65" s="52"/>
    </row>
    <row r="66" spans="1:6" ht="28.5" x14ac:dyDescent="0.25">
      <c r="A66" s="11" t="s">
        <v>669</v>
      </c>
      <c r="B66" s="11" t="s">
        <v>63</v>
      </c>
      <c r="C66" s="11" t="s">
        <v>670</v>
      </c>
      <c r="D66" s="11" t="s">
        <v>9</v>
      </c>
      <c r="E66" s="73">
        <v>242</v>
      </c>
      <c r="F66" s="11"/>
    </row>
    <row r="67" spans="1:6" ht="28.5" x14ac:dyDescent="0.25">
      <c r="A67" s="4" t="s">
        <v>669</v>
      </c>
      <c r="B67" s="4" t="s">
        <v>63</v>
      </c>
      <c r="C67" s="4" t="s">
        <v>670</v>
      </c>
      <c r="D67" s="4" t="s">
        <v>10</v>
      </c>
      <c r="E67" s="5">
        <v>214.5</v>
      </c>
      <c r="F67" s="4"/>
    </row>
    <row r="68" spans="1:6" ht="28.5" x14ac:dyDescent="0.25">
      <c r="A68" s="11" t="s">
        <v>669</v>
      </c>
      <c r="B68" s="11" t="s">
        <v>63</v>
      </c>
      <c r="C68" s="11" t="s">
        <v>670</v>
      </c>
      <c r="D68" s="11" t="s">
        <v>34</v>
      </c>
      <c r="E68" s="73">
        <v>176</v>
      </c>
      <c r="F68" s="11" t="s">
        <v>671</v>
      </c>
    </row>
    <row r="69" spans="1:6" ht="28.5" x14ac:dyDescent="0.25">
      <c r="A69" s="4" t="s">
        <v>669</v>
      </c>
      <c r="B69" s="4" t="s">
        <v>63</v>
      </c>
      <c r="C69" s="4" t="s">
        <v>670</v>
      </c>
      <c r="D69" s="4" t="s">
        <v>43</v>
      </c>
      <c r="E69" s="5">
        <v>143</v>
      </c>
      <c r="F69" s="4"/>
    </row>
    <row r="70" spans="1:6" ht="29.25" thickBot="1" x14ac:dyDescent="0.3">
      <c r="A70" s="12" t="s">
        <v>669</v>
      </c>
      <c r="B70" s="12" t="s">
        <v>63</v>
      </c>
      <c r="C70" s="12" t="s">
        <v>670</v>
      </c>
      <c r="D70" s="12" t="s">
        <v>12</v>
      </c>
      <c r="E70" s="74">
        <v>121</v>
      </c>
      <c r="F70" s="12"/>
    </row>
    <row r="71" spans="1:6" ht="15.75" thickTop="1" x14ac:dyDescent="0.25">
      <c r="A71" s="52" t="s">
        <v>62</v>
      </c>
      <c r="B71" s="52" t="s">
        <v>5</v>
      </c>
      <c r="C71" s="52" t="s">
        <v>128</v>
      </c>
      <c r="D71" s="52" t="s">
        <v>42</v>
      </c>
      <c r="E71" s="53">
        <v>339.9</v>
      </c>
      <c r="F71" s="52"/>
    </row>
    <row r="72" spans="1:6" x14ac:dyDescent="0.25">
      <c r="A72" s="11" t="s">
        <v>62</v>
      </c>
      <c r="B72" s="11" t="s">
        <v>5</v>
      </c>
      <c r="C72" s="11" t="s">
        <v>128</v>
      </c>
      <c r="D72" s="11" t="s">
        <v>9</v>
      </c>
      <c r="E72" s="73">
        <v>304.7</v>
      </c>
      <c r="F72" s="11"/>
    </row>
    <row r="73" spans="1:6" x14ac:dyDescent="0.25">
      <c r="A73" s="4" t="s">
        <v>62</v>
      </c>
      <c r="B73" s="4" t="s">
        <v>5</v>
      </c>
      <c r="C73" s="4" t="s">
        <v>128</v>
      </c>
      <c r="D73" s="4" t="s">
        <v>10</v>
      </c>
      <c r="E73" s="5">
        <v>261.8</v>
      </c>
      <c r="F73" s="4"/>
    </row>
    <row r="74" spans="1:6" x14ac:dyDescent="0.25">
      <c r="A74" s="11" t="s">
        <v>62</v>
      </c>
      <c r="B74" s="11" t="s">
        <v>5</v>
      </c>
      <c r="C74" s="11" t="s">
        <v>128</v>
      </c>
      <c r="D74" s="11" t="s">
        <v>34</v>
      </c>
      <c r="E74" s="73">
        <v>227.7</v>
      </c>
      <c r="F74" s="11"/>
    </row>
    <row r="75" spans="1:6" x14ac:dyDescent="0.25">
      <c r="A75" s="4" t="s">
        <v>62</v>
      </c>
      <c r="B75" s="4" t="s">
        <v>5</v>
      </c>
      <c r="C75" s="4" t="s">
        <v>672</v>
      </c>
      <c r="D75" s="4" t="s">
        <v>13</v>
      </c>
      <c r="E75" s="5">
        <v>236.5</v>
      </c>
      <c r="F75" s="4"/>
    </row>
    <row r="76" spans="1:6" ht="15.75" thickBot="1" x14ac:dyDescent="0.3">
      <c r="A76" s="12" t="s">
        <v>62</v>
      </c>
      <c r="B76" s="12" t="s">
        <v>237</v>
      </c>
      <c r="C76" s="12" t="s">
        <v>128</v>
      </c>
      <c r="D76" s="12" t="s">
        <v>34</v>
      </c>
      <c r="E76" s="74">
        <v>92.4</v>
      </c>
      <c r="F76" s="12"/>
    </row>
    <row r="77" spans="1:6" ht="15.75" thickTop="1" x14ac:dyDescent="0.25">
      <c r="A77" s="52" t="s">
        <v>529</v>
      </c>
      <c r="B77" s="52" t="s">
        <v>530</v>
      </c>
      <c r="C77" s="52" t="s">
        <v>712</v>
      </c>
      <c r="D77" s="52" t="s">
        <v>7</v>
      </c>
      <c r="E77" s="53">
        <v>242</v>
      </c>
      <c r="F77" s="52" t="s">
        <v>534</v>
      </c>
    </row>
    <row r="78" spans="1:6" x14ac:dyDescent="0.25">
      <c r="A78" s="11" t="s">
        <v>529</v>
      </c>
      <c r="B78" s="11" t="s">
        <v>531</v>
      </c>
      <c r="C78" s="11" t="s">
        <v>532</v>
      </c>
      <c r="D78" s="11" t="s">
        <v>10</v>
      </c>
      <c r="E78" s="73">
        <v>187</v>
      </c>
      <c r="F78" s="11"/>
    </row>
    <row r="79" spans="1:6" x14ac:dyDescent="0.25">
      <c r="A79" s="4" t="s">
        <v>529</v>
      </c>
      <c r="B79" s="4" t="s">
        <v>531</v>
      </c>
      <c r="C79" s="4" t="s">
        <v>532</v>
      </c>
      <c r="D79" s="4" t="s">
        <v>10</v>
      </c>
      <c r="E79" s="5">
        <v>187</v>
      </c>
      <c r="F79" s="4"/>
    </row>
    <row r="80" spans="1:6" x14ac:dyDescent="0.25">
      <c r="A80" s="11" t="s">
        <v>529</v>
      </c>
      <c r="B80" s="11" t="s">
        <v>531</v>
      </c>
      <c r="C80" s="11" t="s">
        <v>713</v>
      </c>
      <c r="D80" s="11" t="s">
        <v>42</v>
      </c>
      <c r="E80" s="73">
        <v>264</v>
      </c>
      <c r="F80" s="11" t="s">
        <v>715</v>
      </c>
    </row>
    <row r="81" spans="1:6" ht="15.75" thickBot="1" x14ac:dyDescent="0.3">
      <c r="A81" s="50" t="s">
        <v>529</v>
      </c>
      <c r="B81" s="50" t="s">
        <v>533</v>
      </c>
      <c r="C81" s="50" t="s">
        <v>714</v>
      </c>
      <c r="D81" s="50" t="s">
        <v>7</v>
      </c>
      <c r="E81" s="51">
        <v>242</v>
      </c>
      <c r="F81" s="50" t="s">
        <v>534</v>
      </c>
    </row>
    <row r="82" spans="1:6" ht="72" thickTop="1" x14ac:dyDescent="0.25">
      <c r="A82" s="10" t="s">
        <v>82</v>
      </c>
      <c r="B82" s="10" t="s">
        <v>83</v>
      </c>
      <c r="C82" s="10" t="s">
        <v>128</v>
      </c>
      <c r="D82" s="10" t="s">
        <v>18</v>
      </c>
      <c r="E82" s="75">
        <v>308</v>
      </c>
      <c r="F82" s="10" t="s">
        <v>84</v>
      </c>
    </row>
    <row r="83" spans="1:6" ht="71.25" x14ac:dyDescent="0.25">
      <c r="A83" s="4" t="s">
        <v>82</v>
      </c>
      <c r="B83" s="4" t="s">
        <v>83</v>
      </c>
      <c r="C83" s="4" t="s">
        <v>128</v>
      </c>
      <c r="D83" s="4" t="s">
        <v>42</v>
      </c>
      <c r="E83" s="5">
        <v>264</v>
      </c>
      <c r="F83" s="4" t="s">
        <v>84</v>
      </c>
    </row>
    <row r="84" spans="1:6" ht="71.25" x14ac:dyDescent="0.25">
      <c r="A84" s="11" t="s">
        <v>82</v>
      </c>
      <c r="B84" s="11" t="s">
        <v>83</v>
      </c>
      <c r="C84" s="11" t="s">
        <v>128</v>
      </c>
      <c r="D84" s="11" t="s">
        <v>10</v>
      </c>
      <c r="E84" s="73">
        <v>242.00000000000003</v>
      </c>
      <c r="F84" s="11" t="s">
        <v>84</v>
      </c>
    </row>
    <row r="85" spans="1:6" ht="71.25" x14ac:dyDescent="0.25">
      <c r="A85" s="4" t="s">
        <v>82</v>
      </c>
      <c r="B85" s="4" t="s">
        <v>83</v>
      </c>
      <c r="C85" s="4" t="s">
        <v>128</v>
      </c>
      <c r="D85" s="4" t="s">
        <v>34</v>
      </c>
      <c r="E85" s="5">
        <v>187.00000000000003</v>
      </c>
      <c r="F85" s="4" t="s">
        <v>84</v>
      </c>
    </row>
    <row r="86" spans="1:6" ht="71.25" x14ac:dyDescent="0.25">
      <c r="A86" s="11" t="s">
        <v>82</v>
      </c>
      <c r="B86" s="11" t="s">
        <v>5</v>
      </c>
      <c r="C86" s="11" t="s">
        <v>128</v>
      </c>
      <c r="D86" s="11" t="s">
        <v>43</v>
      </c>
      <c r="E86" s="73">
        <v>176</v>
      </c>
      <c r="F86" s="11" t="s">
        <v>84</v>
      </c>
    </row>
    <row r="87" spans="1:6" ht="72" thickBot="1" x14ac:dyDescent="0.3">
      <c r="A87" s="50" t="s">
        <v>82</v>
      </c>
      <c r="B87" s="50" t="s">
        <v>83</v>
      </c>
      <c r="C87" s="50" t="s">
        <v>128</v>
      </c>
      <c r="D87" s="50" t="s">
        <v>12</v>
      </c>
      <c r="E87" s="51">
        <v>154</v>
      </c>
      <c r="F87" s="50" t="s">
        <v>84</v>
      </c>
    </row>
    <row r="88" spans="1:6" ht="15.75" thickTop="1" x14ac:dyDescent="0.25">
      <c r="A88" s="10" t="s">
        <v>481</v>
      </c>
      <c r="B88" s="10" t="s">
        <v>470</v>
      </c>
      <c r="C88" s="10" t="s">
        <v>128</v>
      </c>
      <c r="D88" s="10" t="s">
        <v>18</v>
      </c>
      <c r="E88" s="75">
        <v>528</v>
      </c>
      <c r="F88" s="10" t="s">
        <v>673</v>
      </c>
    </row>
    <row r="89" spans="1:6" x14ac:dyDescent="0.25">
      <c r="A89" s="4" t="s">
        <v>481</v>
      </c>
      <c r="B89" s="4" t="s">
        <v>291</v>
      </c>
      <c r="C89" s="4" t="s">
        <v>128</v>
      </c>
      <c r="D89" s="4" t="s">
        <v>18</v>
      </c>
      <c r="E89" s="5">
        <v>528</v>
      </c>
      <c r="F89" s="4" t="s">
        <v>674</v>
      </c>
    </row>
    <row r="90" spans="1:6" x14ac:dyDescent="0.25">
      <c r="A90" s="11" t="s">
        <v>481</v>
      </c>
      <c r="B90" s="11" t="s">
        <v>470</v>
      </c>
      <c r="C90" s="11" t="s">
        <v>128</v>
      </c>
      <c r="D90" s="11" t="s">
        <v>42</v>
      </c>
      <c r="E90" s="73">
        <v>385</v>
      </c>
      <c r="F90" s="11" t="s">
        <v>675</v>
      </c>
    </row>
    <row r="91" spans="1:6" x14ac:dyDescent="0.25">
      <c r="A91" s="4" t="s">
        <v>481</v>
      </c>
      <c r="B91" s="4" t="s">
        <v>89</v>
      </c>
      <c r="C91" s="4" t="s">
        <v>128</v>
      </c>
      <c r="D91" s="4" t="s">
        <v>42</v>
      </c>
      <c r="E91" s="5">
        <v>385</v>
      </c>
      <c r="F91" s="4" t="s">
        <v>676</v>
      </c>
    </row>
    <row r="92" spans="1:6" x14ac:dyDescent="0.25">
      <c r="A92" s="11" t="s">
        <v>481</v>
      </c>
      <c r="B92" s="11" t="s">
        <v>471</v>
      </c>
      <c r="C92" s="11" t="s">
        <v>128</v>
      </c>
      <c r="D92" s="11" t="s">
        <v>42</v>
      </c>
      <c r="E92" s="73">
        <v>385</v>
      </c>
      <c r="F92" s="11" t="s">
        <v>677</v>
      </c>
    </row>
    <row r="93" spans="1:6" x14ac:dyDescent="0.25">
      <c r="A93" s="4" t="s">
        <v>481</v>
      </c>
      <c r="B93" s="4" t="s">
        <v>63</v>
      </c>
      <c r="C93" s="4" t="s">
        <v>128</v>
      </c>
      <c r="D93" s="4" t="s">
        <v>42</v>
      </c>
      <c r="E93" s="5">
        <v>385</v>
      </c>
      <c r="F93" s="4" t="s">
        <v>678</v>
      </c>
    </row>
    <row r="94" spans="1:6" x14ac:dyDescent="0.25">
      <c r="A94" s="11" t="s">
        <v>481</v>
      </c>
      <c r="B94" s="11" t="s">
        <v>63</v>
      </c>
      <c r="C94" s="11" t="s">
        <v>128</v>
      </c>
      <c r="D94" s="11" t="s">
        <v>42</v>
      </c>
      <c r="E94" s="73">
        <v>385</v>
      </c>
      <c r="F94" s="11" t="s">
        <v>679</v>
      </c>
    </row>
    <row r="95" spans="1:6" x14ac:dyDescent="0.25">
      <c r="A95" s="4" t="s">
        <v>481</v>
      </c>
      <c r="B95" s="4" t="s">
        <v>291</v>
      </c>
      <c r="C95" s="4" t="s">
        <v>128</v>
      </c>
      <c r="D95" s="4" t="s">
        <v>10</v>
      </c>
      <c r="E95" s="5">
        <v>297</v>
      </c>
      <c r="F95" s="4" t="s">
        <v>680</v>
      </c>
    </row>
    <row r="96" spans="1:6" x14ac:dyDescent="0.25">
      <c r="A96" s="11" t="s">
        <v>481</v>
      </c>
      <c r="B96" s="11" t="s">
        <v>471</v>
      </c>
      <c r="C96" s="11" t="s">
        <v>128</v>
      </c>
      <c r="D96" s="11" t="s">
        <v>10</v>
      </c>
      <c r="E96" s="73">
        <v>297</v>
      </c>
      <c r="F96" s="11" t="s">
        <v>681</v>
      </c>
    </row>
    <row r="97" spans="1:6" x14ac:dyDescent="0.25">
      <c r="A97" s="4" t="s">
        <v>481</v>
      </c>
      <c r="B97" s="4" t="s">
        <v>63</v>
      </c>
      <c r="C97" s="4" t="s">
        <v>128</v>
      </c>
      <c r="D97" s="4" t="s">
        <v>9</v>
      </c>
      <c r="E97" s="5">
        <v>264</v>
      </c>
      <c r="F97" s="4" t="s">
        <v>475</v>
      </c>
    </row>
    <row r="98" spans="1:6" x14ac:dyDescent="0.25">
      <c r="A98" s="11" t="s">
        <v>481</v>
      </c>
      <c r="B98" s="11" t="s">
        <v>471</v>
      </c>
      <c r="C98" s="11" t="s">
        <v>128</v>
      </c>
      <c r="D98" s="11" t="s">
        <v>10</v>
      </c>
      <c r="E98" s="73">
        <v>242</v>
      </c>
      <c r="F98" s="11" t="s">
        <v>682</v>
      </c>
    </row>
    <row r="99" spans="1:6" x14ac:dyDescent="0.25">
      <c r="A99" s="4" t="s">
        <v>481</v>
      </c>
      <c r="B99" s="4" t="s">
        <v>470</v>
      </c>
      <c r="C99" s="4" t="s">
        <v>128</v>
      </c>
      <c r="D99" s="4" t="s">
        <v>10</v>
      </c>
      <c r="E99" s="5">
        <v>242</v>
      </c>
      <c r="F99" s="4" t="s">
        <v>683</v>
      </c>
    </row>
    <row r="100" spans="1:6" x14ac:dyDescent="0.25">
      <c r="A100" s="11" t="s">
        <v>481</v>
      </c>
      <c r="B100" s="11" t="s">
        <v>291</v>
      </c>
      <c r="C100" s="11" t="s">
        <v>128</v>
      </c>
      <c r="D100" s="11" t="s">
        <v>34</v>
      </c>
      <c r="E100" s="73">
        <v>198</v>
      </c>
      <c r="F100" s="11" t="s">
        <v>684</v>
      </c>
    </row>
    <row r="101" spans="1:6" x14ac:dyDescent="0.25">
      <c r="A101" s="4" t="s">
        <v>481</v>
      </c>
      <c r="B101" s="4" t="s">
        <v>89</v>
      </c>
      <c r="C101" s="4" t="s">
        <v>128</v>
      </c>
      <c r="D101" s="4" t="s">
        <v>34</v>
      </c>
      <c r="E101" s="5">
        <v>198</v>
      </c>
      <c r="F101" s="4" t="s">
        <v>685</v>
      </c>
    </row>
    <row r="102" spans="1:6" x14ac:dyDescent="0.25">
      <c r="A102" s="11" t="s">
        <v>481</v>
      </c>
      <c r="B102" s="11" t="s">
        <v>63</v>
      </c>
      <c r="C102" s="11" t="s">
        <v>128</v>
      </c>
      <c r="D102" s="11" t="s">
        <v>12</v>
      </c>
      <c r="E102" s="73">
        <v>154</v>
      </c>
      <c r="F102" s="11" t="s">
        <v>686</v>
      </c>
    </row>
    <row r="103" spans="1:6" x14ac:dyDescent="0.25">
      <c r="A103" s="4" t="s">
        <v>481</v>
      </c>
      <c r="B103" s="4" t="s">
        <v>63</v>
      </c>
      <c r="C103" s="4" t="s">
        <v>128</v>
      </c>
      <c r="D103" s="4" t="s">
        <v>12</v>
      </c>
      <c r="E103" s="5">
        <v>154</v>
      </c>
      <c r="F103" s="4" t="s">
        <v>687</v>
      </c>
    </row>
    <row r="104" spans="1:6" ht="15.75" thickBot="1" x14ac:dyDescent="0.3">
      <c r="A104" s="12" t="s">
        <v>481</v>
      </c>
      <c r="B104" s="12" t="s">
        <v>63</v>
      </c>
      <c r="C104" s="12" t="s">
        <v>472</v>
      </c>
      <c r="D104" s="12" t="s">
        <v>10</v>
      </c>
      <c r="E104" s="74">
        <v>209</v>
      </c>
      <c r="F104" s="12" t="s">
        <v>688</v>
      </c>
    </row>
    <row r="105" spans="1:6" ht="29.25" thickTop="1" x14ac:dyDescent="0.25">
      <c r="A105" s="52" t="s">
        <v>452</v>
      </c>
      <c r="B105" s="52" t="s">
        <v>383</v>
      </c>
      <c r="C105" s="52" t="s">
        <v>128</v>
      </c>
      <c r="D105" s="52" t="s">
        <v>18</v>
      </c>
      <c r="E105" s="53">
        <v>396</v>
      </c>
      <c r="F105" s="52" t="s">
        <v>451</v>
      </c>
    </row>
    <row r="106" spans="1:6" x14ac:dyDescent="0.25">
      <c r="A106" s="11" t="s">
        <v>452</v>
      </c>
      <c r="B106" s="11" t="s">
        <v>383</v>
      </c>
      <c r="C106" s="11" t="s">
        <v>128</v>
      </c>
      <c r="D106" s="11" t="s">
        <v>21</v>
      </c>
      <c r="E106" s="73">
        <v>396</v>
      </c>
      <c r="F106" s="11"/>
    </row>
    <row r="107" spans="1:6" x14ac:dyDescent="0.25">
      <c r="A107" s="4" t="s">
        <v>452</v>
      </c>
      <c r="B107" s="4" t="s">
        <v>383</v>
      </c>
      <c r="C107" s="4" t="s">
        <v>128</v>
      </c>
      <c r="D107" s="4" t="s">
        <v>9</v>
      </c>
      <c r="E107" s="5">
        <v>297</v>
      </c>
      <c r="F107" s="4"/>
    </row>
    <row r="108" spans="1:6" x14ac:dyDescent="0.25">
      <c r="A108" s="11" t="s">
        <v>452</v>
      </c>
      <c r="B108" s="11" t="s">
        <v>383</v>
      </c>
      <c r="C108" s="11" t="s">
        <v>128</v>
      </c>
      <c r="D108" s="11" t="s">
        <v>10</v>
      </c>
      <c r="E108" s="73">
        <v>264</v>
      </c>
      <c r="F108" s="11"/>
    </row>
    <row r="109" spans="1:6" x14ac:dyDescent="0.25">
      <c r="A109" s="4" t="s">
        <v>452</v>
      </c>
      <c r="B109" s="4" t="s">
        <v>383</v>
      </c>
      <c r="C109" s="4" t="s">
        <v>128</v>
      </c>
      <c r="D109" s="4" t="s">
        <v>34</v>
      </c>
      <c r="E109" s="5">
        <v>220</v>
      </c>
      <c r="F109" s="4"/>
    </row>
    <row r="110" spans="1:6" x14ac:dyDescent="0.25">
      <c r="A110" s="11" t="s">
        <v>452</v>
      </c>
      <c r="B110" s="11" t="s">
        <v>383</v>
      </c>
      <c r="C110" s="11" t="s">
        <v>128</v>
      </c>
      <c r="D110" s="11" t="s">
        <v>12</v>
      </c>
      <c r="E110" s="73">
        <v>214.5</v>
      </c>
      <c r="F110" s="11"/>
    </row>
    <row r="111" spans="1:6" ht="15.75" thickBot="1" x14ac:dyDescent="0.3">
      <c r="A111" s="50" t="s">
        <v>452</v>
      </c>
      <c r="B111" s="50" t="s">
        <v>383</v>
      </c>
      <c r="C111" s="50" t="s">
        <v>128</v>
      </c>
      <c r="D111" s="50" t="s">
        <v>43</v>
      </c>
      <c r="E111" s="51">
        <v>225.5</v>
      </c>
      <c r="F111" s="50"/>
    </row>
    <row r="112" spans="1:6" ht="15.75" thickTop="1" x14ac:dyDescent="0.25">
      <c r="A112" s="10" t="s">
        <v>488</v>
      </c>
      <c r="B112" s="10" t="s">
        <v>63</v>
      </c>
      <c r="C112" s="10" t="s">
        <v>689</v>
      </c>
      <c r="D112" s="10" t="s">
        <v>10</v>
      </c>
      <c r="E112" s="75">
        <v>275</v>
      </c>
      <c r="F112" s="10" t="s">
        <v>691</v>
      </c>
    </row>
    <row r="113" spans="1:6" x14ac:dyDescent="0.25">
      <c r="A113" s="4" t="s">
        <v>488</v>
      </c>
      <c r="B113" s="4" t="s">
        <v>63</v>
      </c>
      <c r="C113" s="4" t="s">
        <v>690</v>
      </c>
      <c r="D113" s="4" t="s">
        <v>9</v>
      </c>
      <c r="E113" s="5">
        <v>285</v>
      </c>
      <c r="F113" s="4" t="s">
        <v>692</v>
      </c>
    </row>
    <row r="114" spans="1:6" x14ac:dyDescent="0.25">
      <c r="A114" s="11" t="s">
        <v>488</v>
      </c>
      <c r="B114" s="11" t="s">
        <v>63</v>
      </c>
      <c r="C114" s="11" t="s">
        <v>690</v>
      </c>
      <c r="D114" s="11" t="s">
        <v>21</v>
      </c>
      <c r="E114" s="73">
        <v>335</v>
      </c>
      <c r="F114" s="11" t="s">
        <v>693</v>
      </c>
    </row>
    <row r="115" spans="1:6" x14ac:dyDescent="0.25">
      <c r="A115" s="4" t="s">
        <v>488</v>
      </c>
      <c r="B115" s="4" t="s">
        <v>63</v>
      </c>
      <c r="C115" s="4" t="s">
        <v>690</v>
      </c>
      <c r="D115" s="4" t="s">
        <v>42</v>
      </c>
      <c r="E115" s="5">
        <v>310</v>
      </c>
      <c r="F115" s="4" t="s">
        <v>694</v>
      </c>
    </row>
    <row r="116" spans="1:6" ht="15.75" thickBot="1" x14ac:dyDescent="0.3">
      <c r="A116" s="12" t="s">
        <v>488</v>
      </c>
      <c r="B116" s="12" t="s">
        <v>63</v>
      </c>
      <c r="C116" s="12" t="s">
        <v>690</v>
      </c>
      <c r="D116" s="12" t="s">
        <v>42</v>
      </c>
      <c r="E116" s="74">
        <v>310</v>
      </c>
      <c r="F116" s="12" t="s">
        <v>695</v>
      </c>
    </row>
    <row r="117" spans="1:6" ht="15.75" thickTop="1" x14ac:dyDescent="0.25">
      <c r="A117" s="52" t="s">
        <v>492</v>
      </c>
      <c r="B117" s="52" t="s">
        <v>5</v>
      </c>
      <c r="C117" s="52" t="s">
        <v>128</v>
      </c>
      <c r="D117" s="52" t="s">
        <v>18</v>
      </c>
      <c r="E117" s="53">
        <v>286</v>
      </c>
      <c r="F117" s="52" t="s">
        <v>707</v>
      </c>
    </row>
    <row r="118" spans="1:6" x14ac:dyDescent="0.25">
      <c r="A118" s="11" t="s">
        <v>492</v>
      </c>
      <c r="B118" s="11" t="s">
        <v>5</v>
      </c>
      <c r="C118" s="11" t="s">
        <v>128</v>
      </c>
      <c r="D118" s="11" t="s">
        <v>18</v>
      </c>
      <c r="E118" s="73">
        <v>286</v>
      </c>
      <c r="F118" s="11" t="s">
        <v>708</v>
      </c>
    </row>
    <row r="119" spans="1:6" x14ac:dyDescent="0.25">
      <c r="A119" s="4" t="s">
        <v>492</v>
      </c>
      <c r="B119" s="4" t="s">
        <v>5</v>
      </c>
      <c r="C119" s="4" t="s">
        <v>128</v>
      </c>
      <c r="D119" s="4" t="s">
        <v>34</v>
      </c>
      <c r="E119" s="5">
        <v>165</v>
      </c>
      <c r="F119" s="4" t="s">
        <v>709</v>
      </c>
    </row>
    <row r="120" spans="1:6" ht="15.75" thickBot="1" x14ac:dyDescent="0.3">
      <c r="A120" s="12" t="s">
        <v>492</v>
      </c>
      <c r="B120" s="12" t="s">
        <v>5</v>
      </c>
      <c r="C120" s="12" t="s">
        <v>128</v>
      </c>
      <c r="D120" s="12" t="s">
        <v>34</v>
      </c>
      <c r="E120" s="74">
        <v>165</v>
      </c>
      <c r="F120" s="12" t="s">
        <v>710</v>
      </c>
    </row>
    <row r="121" spans="1:6" ht="15.75" thickTop="1" x14ac:dyDescent="0.25">
      <c r="A121" s="52" t="s">
        <v>68</v>
      </c>
      <c r="B121" s="52" t="s">
        <v>63</v>
      </c>
      <c r="C121" s="52" t="s">
        <v>128</v>
      </c>
      <c r="D121" s="52" t="s">
        <v>18</v>
      </c>
      <c r="E121" s="53">
        <v>396</v>
      </c>
      <c r="F121" s="52" t="s">
        <v>18</v>
      </c>
    </row>
    <row r="122" spans="1:6" ht="28.5" x14ac:dyDescent="0.25">
      <c r="A122" s="11" t="s">
        <v>68</v>
      </c>
      <c r="B122" s="11" t="s">
        <v>63</v>
      </c>
      <c r="C122" s="11" t="s">
        <v>128</v>
      </c>
      <c r="D122" s="11" t="s">
        <v>7</v>
      </c>
      <c r="E122" s="73">
        <v>374</v>
      </c>
      <c r="F122" s="11" t="s">
        <v>64</v>
      </c>
    </row>
    <row r="123" spans="1:6" x14ac:dyDescent="0.25">
      <c r="A123" s="4" t="s">
        <v>68</v>
      </c>
      <c r="B123" s="4" t="s">
        <v>63</v>
      </c>
      <c r="C123" s="4" t="s">
        <v>128</v>
      </c>
      <c r="D123" s="4" t="s">
        <v>21</v>
      </c>
      <c r="E123" s="5">
        <v>341</v>
      </c>
      <c r="F123" s="4" t="s">
        <v>21</v>
      </c>
    </row>
    <row r="124" spans="1:6" x14ac:dyDescent="0.25">
      <c r="A124" s="11" t="s">
        <v>68</v>
      </c>
      <c r="B124" s="11" t="s">
        <v>63</v>
      </c>
      <c r="C124" s="11" t="s">
        <v>128</v>
      </c>
      <c r="D124" s="11" t="s">
        <v>42</v>
      </c>
      <c r="E124" s="73">
        <v>319</v>
      </c>
      <c r="F124" s="11" t="s">
        <v>42</v>
      </c>
    </row>
    <row r="125" spans="1:6" x14ac:dyDescent="0.25">
      <c r="A125" s="4" t="s">
        <v>68</v>
      </c>
      <c r="B125" s="4" t="s">
        <v>63</v>
      </c>
      <c r="C125" s="4" t="s">
        <v>128</v>
      </c>
      <c r="D125" s="4" t="s">
        <v>9</v>
      </c>
      <c r="E125" s="5">
        <v>286</v>
      </c>
      <c r="F125" s="4" t="s">
        <v>9</v>
      </c>
    </row>
    <row r="126" spans="1:6" ht="28.5" x14ac:dyDescent="0.25">
      <c r="A126" s="11" t="s">
        <v>68</v>
      </c>
      <c r="B126" s="11" t="s">
        <v>63</v>
      </c>
      <c r="C126" s="11" t="s">
        <v>128</v>
      </c>
      <c r="D126" s="11" t="s">
        <v>34</v>
      </c>
      <c r="E126" s="73">
        <v>264</v>
      </c>
      <c r="F126" s="11" t="s">
        <v>446</v>
      </c>
    </row>
    <row r="127" spans="1:6" ht="28.5" x14ac:dyDescent="0.25">
      <c r="A127" s="4" t="s">
        <v>68</v>
      </c>
      <c r="B127" s="4" t="s">
        <v>63</v>
      </c>
      <c r="C127" s="4" t="s">
        <v>128</v>
      </c>
      <c r="D127" s="4" t="s">
        <v>10</v>
      </c>
      <c r="E127" s="5">
        <v>242</v>
      </c>
      <c r="F127" s="4" t="s">
        <v>447</v>
      </c>
    </row>
    <row r="128" spans="1:6" x14ac:dyDescent="0.25">
      <c r="A128" s="11" t="s">
        <v>68</v>
      </c>
      <c r="B128" s="11" t="s">
        <v>63</v>
      </c>
      <c r="C128" s="11" t="s">
        <v>128</v>
      </c>
      <c r="D128" s="11" t="s">
        <v>13</v>
      </c>
      <c r="E128" s="73">
        <v>209</v>
      </c>
      <c r="F128" s="11" t="s">
        <v>67</v>
      </c>
    </row>
    <row r="129" spans="1:6" x14ac:dyDescent="0.25">
      <c r="A129" s="4" t="s">
        <v>68</v>
      </c>
      <c r="B129" s="4" t="s">
        <v>63</v>
      </c>
      <c r="C129" s="4" t="s">
        <v>128</v>
      </c>
      <c r="D129" s="4" t="s">
        <v>43</v>
      </c>
      <c r="E129" s="5">
        <v>165</v>
      </c>
      <c r="F129" s="4" t="s">
        <v>448</v>
      </c>
    </row>
    <row r="130" spans="1:6" ht="15.75" thickBot="1" x14ac:dyDescent="0.3">
      <c r="A130" s="12" t="s">
        <v>68</v>
      </c>
      <c r="B130" s="12" t="s">
        <v>63</v>
      </c>
      <c r="C130" s="12" t="s">
        <v>128</v>
      </c>
      <c r="D130" s="12" t="s">
        <v>12</v>
      </c>
      <c r="E130" s="74">
        <v>132</v>
      </c>
      <c r="F130" s="12" t="s">
        <v>12</v>
      </c>
    </row>
    <row r="131" spans="1:6" ht="15.75" thickTop="1" x14ac:dyDescent="0.25">
      <c r="A131" s="52" t="s">
        <v>663</v>
      </c>
      <c r="B131" s="52" t="s">
        <v>5</v>
      </c>
      <c r="C131" s="52" t="s">
        <v>664</v>
      </c>
      <c r="D131" s="52" t="s">
        <v>18</v>
      </c>
      <c r="E131" s="53">
        <v>308</v>
      </c>
      <c r="F131" s="52" t="s">
        <v>301</v>
      </c>
    </row>
    <row r="132" spans="1:6" x14ac:dyDescent="0.25">
      <c r="A132" s="11" t="s">
        <v>663</v>
      </c>
      <c r="B132" s="11" t="s">
        <v>5</v>
      </c>
      <c r="C132" s="11" t="s">
        <v>664</v>
      </c>
      <c r="D132" s="11" t="s">
        <v>10</v>
      </c>
      <c r="E132" s="73">
        <v>286</v>
      </c>
      <c r="F132" s="11" t="s">
        <v>665</v>
      </c>
    </row>
    <row r="133" spans="1:6" x14ac:dyDescent="0.25">
      <c r="A133" s="4" t="s">
        <v>663</v>
      </c>
      <c r="B133" s="4" t="s">
        <v>5</v>
      </c>
      <c r="C133" s="4" t="s">
        <v>664</v>
      </c>
      <c r="D133" s="4" t="s">
        <v>10</v>
      </c>
      <c r="E133" s="5">
        <v>264</v>
      </c>
      <c r="F133" s="4" t="s">
        <v>327</v>
      </c>
    </row>
    <row r="134" spans="1:6" x14ac:dyDescent="0.25">
      <c r="A134" s="11" t="s">
        <v>663</v>
      </c>
      <c r="B134" s="11" t="s">
        <v>5</v>
      </c>
      <c r="C134" s="11" t="s">
        <v>664</v>
      </c>
      <c r="D134" s="11" t="s">
        <v>43</v>
      </c>
      <c r="E134" s="73">
        <v>203.5</v>
      </c>
      <c r="F134" s="11" t="s">
        <v>666</v>
      </c>
    </row>
    <row r="135" spans="1:6" ht="15.75" thickBot="1" x14ac:dyDescent="0.3">
      <c r="A135" s="50" t="s">
        <v>663</v>
      </c>
      <c r="B135" s="50" t="s">
        <v>5</v>
      </c>
      <c r="C135" s="50" t="s">
        <v>664</v>
      </c>
      <c r="D135" s="50" t="s">
        <v>43</v>
      </c>
      <c r="E135" s="51">
        <v>192.5</v>
      </c>
      <c r="F135" s="50" t="s">
        <v>275</v>
      </c>
    </row>
    <row r="136" spans="1:6" ht="15.75" thickTop="1" x14ac:dyDescent="0.25">
      <c r="A136" s="10" t="s">
        <v>660</v>
      </c>
      <c r="B136" s="10" t="s">
        <v>385</v>
      </c>
      <c r="C136" s="10" t="s">
        <v>661</v>
      </c>
      <c r="D136" s="10" t="s">
        <v>18</v>
      </c>
      <c r="E136" s="75">
        <v>286</v>
      </c>
      <c r="F136" s="10"/>
    </row>
    <row r="137" spans="1:6" x14ac:dyDescent="0.25">
      <c r="A137" s="4" t="s">
        <v>660</v>
      </c>
      <c r="B137" s="4" t="s">
        <v>385</v>
      </c>
      <c r="C137" s="4" t="s">
        <v>661</v>
      </c>
      <c r="D137" s="4" t="s">
        <v>9</v>
      </c>
      <c r="E137" s="5">
        <v>242</v>
      </c>
      <c r="F137" s="4"/>
    </row>
    <row r="138" spans="1:6" x14ac:dyDescent="0.25">
      <c r="A138" s="11" t="s">
        <v>660</v>
      </c>
      <c r="B138" s="11" t="s">
        <v>385</v>
      </c>
      <c r="C138" s="11" t="s">
        <v>661</v>
      </c>
      <c r="D138" s="11" t="s">
        <v>10</v>
      </c>
      <c r="E138" s="73">
        <v>242</v>
      </c>
      <c r="F138" s="11"/>
    </row>
    <row r="139" spans="1:6" x14ac:dyDescent="0.25">
      <c r="A139" s="4" t="s">
        <v>660</v>
      </c>
      <c r="B139" s="4" t="s">
        <v>385</v>
      </c>
      <c r="C139" s="4" t="s">
        <v>661</v>
      </c>
      <c r="D139" s="4" t="s">
        <v>34</v>
      </c>
      <c r="E139" s="5">
        <v>187</v>
      </c>
      <c r="F139" s="4"/>
    </row>
    <row r="140" spans="1:6" ht="15.75" thickBot="1" x14ac:dyDescent="0.3">
      <c r="A140" s="12" t="s">
        <v>660</v>
      </c>
      <c r="B140" s="12" t="s">
        <v>385</v>
      </c>
      <c r="C140" s="12" t="s">
        <v>662</v>
      </c>
      <c r="D140" s="12" t="s">
        <v>43</v>
      </c>
      <c r="E140" s="74">
        <v>154</v>
      </c>
      <c r="F140" s="12"/>
    </row>
    <row r="141" spans="1:6" ht="15.75" thickTop="1" x14ac:dyDescent="0.25"/>
  </sheetData>
  <autoFilter ref="A2:F140" xr:uid="{0EE97AF9-D04D-4D6F-AABA-0CA9D842FEBC}">
    <sortState xmlns:xlrd2="http://schemas.microsoft.com/office/spreadsheetml/2017/richdata2" ref="A3:F140">
      <sortCondition ref="A2:A140"/>
    </sortState>
  </autoFilter>
  <mergeCells count="1">
    <mergeCell ref="B1:F1"/>
  </mergeCells>
  <dataValidations count="1">
    <dataValidation type="list" allowBlank="1" showInputMessage="1" showErrorMessage="1" prompt="Please select from the dropdown list." sqref="D3:D140" xr:uid="{DF7FA429-3992-443E-A5DA-598BDE1FF02D}">
      <formula1>"Partner, Director, Senior Manager, Associate Director, Principal, Associate, Senior, Scientist, Specialist, Technician, Draftsperson, Graduate"</formula1>
    </dataValidation>
  </dataValidations>
  <hyperlinks>
    <hyperlink ref="A1" location="Summary!A1" display="Link to SUMMARY Worksheet" xr:uid="{DCF33866-0D77-4E6B-A3CD-C45E20A6F342}"/>
  </hyperlinks>
  <pageMargins left="0.7" right="0.7" top="0.75" bottom="0.75" header="0.3" footer="0.3"/>
  <headerFooter>
    <oddHeader>&amp;C&amp;"Calibri"&amp;12&amp;KFF0000 OFFICIAL&amp;1#_x000D_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D0572-CD83-4C8E-8344-A2EA96C5C449}">
  <sheetPr>
    <tabColor theme="9" tint="-0.249977111117893"/>
  </sheetPr>
  <dimension ref="A1:M36"/>
  <sheetViews>
    <sheetView showGridLines="0" workbookViewId="0">
      <selection activeCell="A2" sqref="A2"/>
    </sheetView>
  </sheetViews>
  <sheetFormatPr defaultRowHeight="15" x14ac:dyDescent="0.25"/>
  <cols>
    <col min="1" max="1" width="54.5703125" bestFit="1" customWidth="1"/>
    <col min="2" max="13" width="16.28515625" customWidth="1"/>
    <col min="14" max="14" width="11.28515625" bestFit="1" customWidth="1"/>
  </cols>
  <sheetData>
    <row r="1" spans="1:13" ht="25.5" x14ac:dyDescent="0.5">
      <c r="A1" s="26" t="s">
        <v>194</v>
      </c>
      <c r="B1" s="163" t="s">
        <v>1654</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57" t="s">
        <v>338</v>
      </c>
      <c r="B4" s="77"/>
      <c r="C4" s="78"/>
      <c r="D4" s="78">
        <v>390</v>
      </c>
      <c r="E4" s="78">
        <v>180</v>
      </c>
      <c r="F4" s="78">
        <v>160</v>
      </c>
      <c r="G4" s="78"/>
      <c r="H4" s="78">
        <v>360</v>
      </c>
      <c r="I4" s="78">
        <v>190</v>
      </c>
      <c r="J4" s="78">
        <v>260</v>
      </c>
      <c r="K4" s="78">
        <v>300</v>
      </c>
      <c r="L4" s="78">
        <v>230</v>
      </c>
      <c r="M4" s="78">
        <v>200</v>
      </c>
    </row>
    <row r="5" spans="1:13" ht="16.5" x14ac:dyDescent="0.3">
      <c r="A5" s="71" t="s">
        <v>785</v>
      </c>
      <c r="B5" s="79">
        <v>303.05</v>
      </c>
      <c r="C5" s="80">
        <v>323.95</v>
      </c>
      <c r="D5" s="80">
        <v>459.79999999999995</v>
      </c>
      <c r="E5" s="80">
        <v>182.875</v>
      </c>
      <c r="F5" s="80">
        <v>167.2</v>
      </c>
      <c r="G5" s="80"/>
      <c r="H5" s="80">
        <v>376.2</v>
      </c>
      <c r="I5" s="80"/>
      <c r="J5" s="80">
        <v>282.14999999999998</v>
      </c>
      <c r="K5" s="80">
        <v>376.2</v>
      </c>
      <c r="L5" s="80">
        <v>240.35</v>
      </c>
      <c r="M5" s="80">
        <v>271.7</v>
      </c>
    </row>
    <row r="6" spans="1:13" ht="16.5" x14ac:dyDescent="0.3">
      <c r="A6" s="57" t="s">
        <v>92</v>
      </c>
      <c r="B6" s="79"/>
      <c r="C6" s="80">
        <v>339.625</v>
      </c>
      <c r="D6" s="80">
        <v>370.97500000000002</v>
      </c>
      <c r="E6" s="80">
        <v>161.97499999999999</v>
      </c>
      <c r="F6" s="80">
        <v>156.75</v>
      </c>
      <c r="G6" s="80">
        <v>470.25</v>
      </c>
      <c r="H6" s="80">
        <v>266.47500000000002</v>
      </c>
      <c r="I6" s="80"/>
      <c r="J6" s="80">
        <v>219.45</v>
      </c>
      <c r="K6" s="80"/>
      <c r="L6" s="80">
        <v>256.02499999999998</v>
      </c>
      <c r="M6" s="80">
        <v>203.77500000000001</v>
      </c>
    </row>
    <row r="7" spans="1:13" ht="16.5" x14ac:dyDescent="0.3">
      <c r="A7" s="71" t="s">
        <v>343</v>
      </c>
      <c r="B7" s="79">
        <v>180</v>
      </c>
      <c r="C7" s="80"/>
      <c r="D7" s="80"/>
      <c r="E7" s="80"/>
      <c r="F7" s="80"/>
      <c r="G7" s="80"/>
      <c r="H7" s="80">
        <v>210</v>
      </c>
      <c r="I7" s="80"/>
      <c r="J7" s="80">
        <v>190</v>
      </c>
      <c r="K7" s="80"/>
      <c r="L7" s="80"/>
      <c r="M7" s="80"/>
    </row>
    <row r="8" spans="1:13" ht="16.5" x14ac:dyDescent="0.3">
      <c r="A8" s="57" t="s">
        <v>197</v>
      </c>
      <c r="B8" s="79"/>
      <c r="C8" s="80"/>
      <c r="D8" s="80"/>
      <c r="E8" s="80">
        <v>198</v>
      </c>
      <c r="F8" s="80">
        <v>148.5</v>
      </c>
      <c r="G8" s="80">
        <v>330</v>
      </c>
      <c r="H8" s="80"/>
      <c r="I8" s="80"/>
      <c r="J8" s="80">
        <v>275</v>
      </c>
      <c r="K8" s="80">
        <v>275</v>
      </c>
      <c r="L8" s="80">
        <v>255</v>
      </c>
      <c r="M8" s="80">
        <v>242</v>
      </c>
    </row>
    <row r="9" spans="1:13" ht="16.5" x14ac:dyDescent="0.3">
      <c r="A9" s="71" t="s">
        <v>806</v>
      </c>
      <c r="B9" s="79"/>
      <c r="C9" s="80"/>
      <c r="D9" s="80">
        <v>330</v>
      </c>
      <c r="E9" s="80">
        <v>154</v>
      </c>
      <c r="F9" s="80"/>
      <c r="G9" s="80"/>
      <c r="H9" s="80"/>
      <c r="I9" s="80"/>
      <c r="J9" s="80"/>
      <c r="K9" s="80">
        <v>220.00000000000003</v>
      </c>
      <c r="L9" s="80">
        <v>192.50000000000003</v>
      </c>
      <c r="M9" s="80"/>
    </row>
    <row r="10" spans="1:13" ht="16.5" x14ac:dyDescent="0.3">
      <c r="A10" s="57" t="s">
        <v>44</v>
      </c>
      <c r="B10" s="79">
        <v>340</v>
      </c>
      <c r="C10" s="80">
        <v>375</v>
      </c>
      <c r="D10" s="80">
        <v>420</v>
      </c>
      <c r="E10" s="80">
        <v>200</v>
      </c>
      <c r="F10" s="80">
        <v>180</v>
      </c>
      <c r="G10" s="80">
        <v>420</v>
      </c>
      <c r="H10" s="80">
        <v>340</v>
      </c>
      <c r="I10" s="80">
        <v>290</v>
      </c>
      <c r="J10" s="80">
        <v>290</v>
      </c>
      <c r="K10" s="80">
        <v>375</v>
      </c>
      <c r="L10" s="80">
        <v>230</v>
      </c>
      <c r="M10" s="80">
        <v>250</v>
      </c>
    </row>
    <row r="11" spans="1:13" ht="16.5" x14ac:dyDescent="0.3">
      <c r="A11" s="71" t="s">
        <v>61</v>
      </c>
      <c r="B11" s="79">
        <v>341</v>
      </c>
      <c r="C11" s="80"/>
      <c r="D11" s="80">
        <v>385</v>
      </c>
      <c r="E11" s="80"/>
      <c r="F11" s="80">
        <v>187</v>
      </c>
      <c r="G11" s="80"/>
      <c r="H11" s="80">
        <v>363</v>
      </c>
      <c r="I11" s="80"/>
      <c r="J11" s="80">
        <v>264</v>
      </c>
      <c r="K11" s="80"/>
      <c r="L11" s="80">
        <v>308</v>
      </c>
      <c r="M11" s="80">
        <v>231</v>
      </c>
    </row>
    <row r="12" spans="1:13" ht="16.5" x14ac:dyDescent="0.3">
      <c r="A12" s="57" t="s">
        <v>222</v>
      </c>
      <c r="B12" s="79"/>
      <c r="C12" s="80">
        <v>429</v>
      </c>
      <c r="D12" s="80">
        <v>511.5</v>
      </c>
      <c r="E12" s="80">
        <v>324.5</v>
      </c>
      <c r="F12" s="80">
        <v>225.5</v>
      </c>
      <c r="G12" s="80"/>
      <c r="H12" s="80"/>
      <c r="I12" s="80"/>
      <c r="J12" s="80">
        <v>357.5</v>
      </c>
      <c r="K12" s="80"/>
      <c r="L12" s="80"/>
      <c r="M12" s="80">
        <v>291.5</v>
      </c>
    </row>
    <row r="13" spans="1:13" ht="16.5" x14ac:dyDescent="0.3">
      <c r="A13" s="71" t="s">
        <v>258</v>
      </c>
      <c r="B13" s="79">
        <v>242</v>
      </c>
      <c r="C13" s="80"/>
      <c r="D13" s="80">
        <v>288.2</v>
      </c>
      <c r="E13" s="80">
        <v>157.30000000000001</v>
      </c>
      <c r="F13" s="80">
        <v>187</v>
      </c>
      <c r="G13" s="80">
        <v>288.2</v>
      </c>
      <c r="H13" s="80"/>
      <c r="I13" s="80"/>
      <c r="J13" s="80">
        <v>242</v>
      </c>
      <c r="K13" s="80"/>
      <c r="L13" s="80"/>
      <c r="M13" s="80">
        <v>157.30000000000001</v>
      </c>
    </row>
    <row r="14" spans="1:13" ht="16.5" x14ac:dyDescent="0.3">
      <c r="A14" s="57" t="s">
        <v>73</v>
      </c>
      <c r="B14" s="79">
        <v>330</v>
      </c>
      <c r="C14" s="80"/>
      <c r="D14" s="80">
        <v>347</v>
      </c>
      <c r="E14" s="80">
        <v>198</v>
      </c>
      <c r="F14" s="80"/>
      <c r="G14" s="80"/>
      <c r="H14" s="80">
        <v>374</v>
      </c>
      <c r="I14" s="80"/>
      <c r="J14" s="80">
        <v>242</v>
      </c>
      <c r="K14" s="80">
        <v>275</v>
      </c>
      <c r="L14" s="80">
        <v>209</v>
      </c>
      <c r="M14" s="80"/>
    </row>
    <row r="15" spans="1:13" ht="16.5" x14ac:dyDescent="0.3">
      <c r="A15" s="71" t="s">
        <v>62</v>
      </c>
      <c r="B15" s="79">
        <v>304.70000000000005</v>
      </c>
      <c r="C15" s="80"/>
      <c r="D15" s="80">
        <v>403.70000000000005</v>
      </c>
      <c r="E15" s="80">
        <v>343.20000000000005</v>
      </c>
      <c r="F15" s="80">
        <v>168.3</v>
      </c>
      <c r="G15" s="80"/>
      <c r="H15" s="80">
        <v>339.90000000000003</v>
      </c>
      <c r="I15" s="80"/>
      <c r="J15" s="80">
        <v>261.8</v>
      </c>
      <c r="K15" s="80"/>
      <c r="L15" s="80">
        <v>227.70000000000002</v>
      </c>
      <c r="M15" s="80"/>
    </row>
    <row r="16" spans="1:13" ht="16.5" x14ac:dyDescent="0.3">
      <c r="A16" s="57" t="s">
        <v>382</v>
      </c>
      <c r="B16" s="79"/>
      <c r="C16" s="80">
        <v>270</v>
      </c>
      <c r="D16" s="80"/>
      <c r="E16" s="80">
        <v>140</v>
      </c>
      <c r="F16" s="80">
        <v>140</v>
      </c>
      <c r="G16" s="80">
        <v>300</v>
      </c>
      <c r="H16" s="80">
        <v>240</v>
      </c>
      <c r="I16" s="80"/>
      <c r="J16" s="80">
        <v>210</v>
      </c>
      <c r="K16" s="80">
        <v>250</v>
      </c>
      <c r="L16" s="80">
        <v>190</v>
      </c>
      <c r="M16" s="80">
        <v>160</v>
      </c>
    </row>
    <row r="17" spans="1:13" ht="16.5" x14ac:dyDescent="0.3">
      <c r="A17" s="71" t="s">
        <v>807</v>
      </c>
      <c r="B17" s="79">
        <v>275</v>
      </c>
      <c r="C17" s="80"/>
      <c r="D17" s="80">
        <v>357.5</v>
      </c>
      <c r="E17" s="80"/>
      <c r="F17" s="80">
        <v>155</v>
      </c>
      <c r="G17" s="80"/>
      <c r="H17" s="80"/>
      <c r="I17" s="80"/>
      <c r="J17" s="80"/>
      <c r="K17" s="80"/>
      <c r="L17" s="80">
        <v>258.5</v>
      </c>
      <c r="M17" s="80">
        <v>195</v>
      </c>
    </row>
    <row r="18" spans="1:13" ht="16.5" x14ac:dyDescent="0.3">
      <c r="A18" s="57" t="s">
        <v>82</v>
      </c>
      <c r="B18" s="79"/>
      <c r="C18" s="80"/>
      <c r="D18" s="80">
        <v>308</v>
      </c>
      <c r="E18" s="80">
        <v>176</v>
      </c>
      <c r="F18" s="80">
        <v>154</v>
      </c>
      <c r="G18" s="80"/>
      <c r="H18" s="80">
        <v>264</v>
      </c>
      <c r="I18" s="80"/>
      <c r="J18" s="80">
        <v>242.00000000000003</v>
      </c>
      <c r="K18" s="80"/>
      <c r="L18" s="80">
        <v>187.00000000000003</v>
      </c>
      <c r="M18" s="80"/>
    </row>
    <row r="19" spans="1:13" ht="16.5" x14ac:dyDescent="0.3">
      <c r="A19" s="71" t="s">
        <v>481</v>
      </c>
      <c r="B19" s="79">
        <v>264</v>
      </c>
      <c r="C19" s="80"/>
      <c r="D19" s="80">
        <v>528</v>
      </c>
      <c r="E19" s="80"/>
      <c r="F19" s="80"/>
      <c r="G19" s="80"/>
      <c r="H19" s="80">
        <v>385</v>
      </c>
      <c r="I19" s="80"/>
      <c r="J19" s="80">
        <v>242</v>
      </c>
      <c r="K19" s="80"/>
      <c r="L19" s="80"/>
      <c r="M19" s="80"/>
    </row>
    <row r="20" spans="1:13" ht="16.5" x14ac:dyDescent="0.3">
      <c r="A20" s="57" t="s">
        <v>452</v>
      </c>
      <c r="B20" s="79">
        <v>297</v>
      </c>
      <c r="C20" s="80">
        <v>396</v>
      </c>
      <c r="D20" s="80">
        <v>396</v>
      </c>
      <c r="E20" s="80">
        <v>225.5</v>
      </c>
      <c r="F20" s="80">
        <v>214.5</v>
      </c>
      <c r="G20" s="80"/>
      <c r="H20" s="80"/>
      <c r="I20" s="80"/>
      <c r="J20" s="80">
        <v>264</v>
      </c>
      <c r="K20" s="80"/>
      <c r="L20" s="80">
        <v>220</v>
      </c>
      <c r="M20" s="80"/>
    </row>
    <row r="21" spans="1:13" ht="16.5" x14ac:dyDescent="0.3">
      <c r="A21" s="71" t="s">
        <v>810</v>
      </c>
      <c r="B21" s="79">
        <v>285</v>
      </c>
      <c r="C21" s="80"/>
      <c r="D21" s="80">
        <v>385</v>
      </c>
      <c r="E21" s="80">
        <v>149</v>
      </c>
      <c r="F21" s="80">
        <v>149</v>
      </c>
      <c r="G21" s="80"/>
      <c r="H21" s="80">
        <v>315</v>
      </c>
      <c r="I21" s="80"/>
      <c r="J21" s="80">
        <v>220</v>
      </c>
      <c r="K21" s="80">
        <v>315</v>
      </c>
      <c r="L21" s="80">
        <v>185</v>
      </c>
      <c r="M21" s="80">
        <v>149</v>
      </c>
    </row>
    <row r="22" spans="1:13" ht="16.5" x14ac:dyDescent="0.3">
      <c r="A22" s="57" t="s">
        <v>488</v>
      </c>
      <c r="B22" s="79">
        <v>285</v>
      </c>
      <c r="C22" s="80">
        <v>335</v>
      </c>
      <c r="D22" s="80">
        <v>383</v>
      </c>
      <c r="E22" s="80"/>
      <c r="F22" s="80"/>
      <c r="G22" s="80"/>
      <c r="H22" s="80"/>
      <c r="I22" s="80"/>
      <c r="J22" s="80">
        <v>275</v>
      </c>
      <c r="K22" s="80"/>
      <c r="L22" s="80"/>
      <c r="M22" s="80"/>
    </row>
    <row r="23" spans="1:13" ht="16.5" x14ac:dyDescent="0.3">
      <c r="A23" s="71" t="s">
        <v>241</v>
      </c>
      <c r="B23" s="79"/>
      <c r="C23" s="80"/>
      <c r="D23" s="80"/>
      <c r="E23" s="80">
        <v>209</v>
      </c>
      <c r="F23" s="80">
        <v>154</v>
      </c>
      <c r="G23" s="80"/>
      <c r="H23" s="80">
        <v>440</v>
      </c>
      <c r="I23" s="80"/>
      <c r="J23" s="80">
        <v>231</v>
      </c>
      <c r="K23" s="80">
        <v>385</v>
      </c>
      <c r="L23" s="80"/>
      <c r="M23" s="80">
        <v>187</v>
      </c>
    </row>
    <row r="24" spans="1:13" ht="16.5" x14ac:dyDescent="0.3">
      <c r="A24" s="57" t="s">
        <v>809</v>
      </c>
      <c r="B24" s="79"/>
      <c r="C24" s="80"/>
      <c r="D24" s="80"/>
      <c r="E24" s="80">
        <v>187</v>
      </c>
      <c r="F24" s="80"/>
      <c r="G24" s="80">
        <v>330</v>
      </c>
      <c r="H24" s="80">
        <v>330</v>
      </c>
      <c r="I24" s="80"/>
      <c r="J24" s="80">
        <v>275</v>
      </c>
      <c r="K24" s="80"/>
      <c r="L24" s="80"/>
      <c r="M24" s="80"/>
    </row>
    <row r="25" spans="1:13" ht="16.5" x14ac:dyDescent="0.3">
      <c r="A25" s="71" t="s">
        <v>68</v>
      </c>
      <c r="B25" s="79">
        <v>286</v>
      </c>
      <c r="C25" s="80">
        <v>341</v>
      </c>
      <c r="D25" s="80">
        <v>396</v>
      </c>
      <c r="E25" s="80">
        <v>165</v>
      </c>
      <c r="F25" s="80">
        <v>132</v>
      </c>
      <c r="G25" s="80"/>
      <c r="H25" s="80">
        <v>319</v>
      </c>
      <c r="I25" s="80"/>
      <c r="J25" s="80">
        <v>242</v>
      </c>
      <c r="K25" s="80">
        <v>374</v>
      </c>
      <c r="L25" s="80">
        <v>264</v>
      </c>
      <c r="M25" s="80">
        <v>209</v>
      </c>
    </row>
    <row r="26" spans="1:13" ht="16.5" x14ac:dyDescent="0.3">
      <c r="A26" s="57" t="s">
        <v>251</v>
      </c>
      <c r="B26" s="79"/>
      <c r="C26" s="80"/>
      <c r="D26" s="80"/>
      <c r="E26" s="80"/>
      <c r="F26" s="80"/>
      <c r="G26" s="80"/>
      <c r="H26" s="80">
        <v>327.25</v>
      </c>
      <c r="I26" s="80"/>
      <c r="J26" s="80">
        <v>245.4375</v>
      </c>
      <c r="K26" s="80">
        <v>303.1875</v>
      </c>
      <c r="L26" s="80">
        <v>202.125</v>
      </c>
      <c r="M26" s="80">
        <v>197.3125</v>
      </c>
    </row>
    <row r="27" spans="1:13" ht="17.25" thickBot="1" x14ac:dyDescent="0.35">
      <c r="A27" s="76" t="s">
        <v>256</v>
      </c>
      <c r="B27" s="81">
        <v>245</v>
      </c>
      <c r="C27" s="82">
        <v>305</v>
      </c>
      <c r="D27" s="82">
        <v>430</v>
      </c>
      <c r="E27" s="82">
        <v>145</v>
      </c>
      <c r="F27" s="82">
        <v>145</v>
      </c>
      <c r="G27" s="82"/>
      <c r="H27" s="82"/>
      <c r="I27" s="82">
        <v>175</v>
      </c>
      <c r="J27" s="82">
        <v>215</v>
      </c>
      <c r="K27" s="82">
        <v>345</v>
      </c>
      <c r="L27" s="82">
        <v>215</v>
      </c>
      <c r="M27" s="82">
        <v>185</v>
      </c>
    </row>
    <row r="28" spans="1:13" ht="15.75" thickTop="1" x14ac:dyDescent="0.25"/>
    <row r="29" spans="1:13" x14ac:dyDescent="0.25">
      <c r="A29" s="48" t="s">
        <v>186</v>
      </c>
      <c r="B29" s="41">
        <f>AVERAGE(B4:B27)</f>
        <v>284.125</v>
      </c>
      <c r="C29" s="41">
        <f t="shared" ref="C29:M29" si="0">AVERAGE(C4:C27)</f>
        <v>346.06388888888887</v>
      </c>
      <c r="D29" s="41">
        <f t="shared" si="0"/>
        <v>393.87083333333334</v>
      </c>
      <c r="E29" s="41">
        <f t="shared" si="0"/>
        <v>194.24166666666667</v>
      </c>
      <c r="F29" s="41">
        <f t="shared" si="0"/>
        <v>166.10294117647058</v>
      </c>
      <c r="G29" s="41">
        <f t="shared" si="0"/>
        <v>356.4083333333333</v>
      </c>
      <c r="H29" s="41">
        <f t="shared" si="0"/>
        <v>328.11406250000005</v>
      </c>
      <c r="I29" s="41">
        <f t="shared" si="0"/>
        <v>218.33333333333334</v>
      </c>
      <c r="J29" s="41">
        <f t="shared" si="0"/>
        <v>252.06079545454543</v>
      </c>
      <c r="K29" s="41">
        <f t="shared" si="0"/>
        <v>316.11562499999997</v>
      </c>
      <c r="L29" s="41">
        <f t="shared" si="0"/>
        <v>227.65882352941176</v>
      </c>
      <c r="M29" s="41">
        <f t="shared" si="0"/>
        <v>208.63916666666665</v>
      </c>
    </row>
    <row r="30" spans="1:13" x14ac:dyDescent="0.25">
      <c r="A30" s="48" t="s">
        <v>187</v>
      </c>
      <c r="B30" s="41">
        <f>STDEV(B4:B27)</f>
        <v>43.01088748570178</v>
      </c>
      <c r="C30" s="41">
        <f t="shared" ref="C30:M30" si="1">STDEV(C4:C27)</f>
        <v>47.905905675721463</v>
      </c>
      <c r="D30" s="41">
        <f t="shared" si="1"/>
        <v>61.940066056537511</v>
      </c>
      <c r="E30" s="41">
        <f t="shared" si="1"/>
        <v>56.058449014241894</v>
      </c>
      <c r="F30" s="41">
        <f t="shared" si="1"/>
        <v>25.465494243364375</v>
      </c>
      <c r="G30" s="41">
        <f t="shared" si="1"/>
        <v>72.433282520307557</v>
      </c>
      <c r="H30" s="41">
        <f t="shared" si="1"/>
        <v>59.200523624338047</v>
      </c>
      <c r="I30" s="41">
        <f t="shared" si="1"/>
        <v>62.516664445036803</v>
      </c>
      <c r="J30" s="41">
        <f t="shared" si="1"/>
        <v>34.88948544866841</v>
      </c>
      <c r="K30" s="41">
        <f t="shared" si="1"/>
        <v>55.124684890101278</v>
      </c>
      <c r="L30" s="41">
        <f t="shared" si="1"/>
        <v>33.351396078791268</v>
      </c>
      <c r="M30" s="41">
        <f t="shared" si="1"/>
        <v>41.545478755931256</v>
      </c>
    </row>
    <row r="31" spans="1:13" x14ac:dyDescent="0.25">
      <c r="A31" s="48" t="s">
        <v>188</v>
      </c>
      <c r="B31" s="41">
        <f>SUM(B29:B30)</f>
        <v>327.1358874857018</v>
      </c>
      <c r="C31" s="41">
        <f t="shared" ref="C31:M31" si="2">SUM(C29:C30)</f>
        <v>393.96979456461031</v>
      </c>
      <c r="D31" s="41">
        <f t="shared" si="2"/>
        <v>455.81089938987083</v>
      </c>
      <c r="E31" s="41">
        <f t="shared" si="2"/>
        <v>250.30011568090856</v>
      </c>
      <c r="F31" s="41">
        <f t="shared" si="2"/>
        <v>191.56843541983494</v>
      </c>
      <c r="G31" s="41">
        <f t="shared" si="2"/>
        <v>428.84161585364086</v>
      </c>
      <c r="H31" s="41">
        <f t="shared" si="2"/>
        <v>387.31458612433812</v>
      </c>
      <c r="I31" s="41">
        <f t="shared" si="2"/>
        <v>280.84999777837015</v>
      </c>
      <c r="J31" s="41">
        <f t="shared" si="2"/>
        <v>286.95028090321387</v>
      </c>
      <c r="K31" s="41">
        <f t="shared" si="2"/>
        <v>371.24030989010123</v>
      </c>
      <c r="L31" s="41">
        <f t="shared" si="2"/>
        <v>261.01021960820304</v>
      </c>
      <c r="M31" s="41">
        <f t="shared" si="2"/>
        <v>250.1846454225979</v>
      </c>
    </row>
    <row r="33" spans="1:2" x14ac:dyDescent="0.25">
      <c r="A33" s="72" t="s">
        <v>195</v>
      </c>
    </row>
    <row r="34" spans="1:2" x14ac:dyDescent="0.25">
      <c r="A34" s="43" t="s">
        <v>193</v>
      </c>
    </row>
    <row r="35" spans="1:2" x14ac:dyDescent="0.25">
      <c r="A35" s="44" t="s">
        <v>191</v>
      </c>
      <c r="B35" s="45" t="s">
        <v>192</v>
      </c>
    </row>
    <row r="36" spans="1:2" x14ac:dyDescent="0.25">
      <c r="A36" s="46" t="s">
        <v>189</v>
      </c>
      <c r="B36" s="47" t="s">
        <v>190</v>
      </c>
    </row>
  </sheetData>
  <mergeCells count="1">
    <mergeCell ref="B1:M1"/>
  </mergeCells>
  <conditionalFormatting pivot="1" sqref="B4:M27">
    <cfRule type="cellIs" dxfId="57" priority="4" operator="greaterThan">
      <formula>B$31</formula>
    </cfRule>
  </conditionalFormatting>
  <conditionalFormatting pivot="1" sqref="B4:M27">
    <cfRule type="cellIs" dxfId="56" priority="3" operator="between">
      <formula>B$29</formula>
      <formula>B$31</formula>
    </cfRule>
  </conditionalFormatting>
  <conditionalFormatting pivot="1" sqref="B4:M27">
    <cfRule type="cellIs" dxfId="55" priority="2" operator="lessThan">
      <formula>B$29</formula>
    </cfRule>
  </conditionalFormatting>
  <conditionalFormatting pivot="1" sqref="B4:M27">
    <cfRule type="containsBlanks" dxfId="54" priority="1">
      <formula>LEN(TRIM(B4))=0</formula>
    </cfRule>
  </conditionalFormatting>
  <hyperlinks>
    <hyperlink ref="A1" location="Summary!A1" display="Link to SUMMARY Worksheet" xr:uid="{CC019344-7B46-4D6E-B4D4-81065C551E6E}"/>
  </hyperlinks>
  <pageMargins left="0.7" right="0.7" top="0.75" bottom="0.75" header="0.3" footer="0.3"/>
  <headerFooter>
    <oddHeader>&amp;C&amp;"Calibri"&amp;12&amp;KFF0000 OFFICIAL&amp;1#_x000D_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BF54F-B960-42A0-A209-AF2D54F97575}">
  <sheetPr>
    <tabColor theme="2" tint="-9.9978637043366805E-2"/>
  </sheetPr>
  <dimension ref="A1:F23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1655</v>
      </c>
      <c r="C1" s="165"/>
      <c r="D1" s="165"/>
      <c r="E1" s="165"/>
      <c r="F1" s="165"/>
    </row>
    <row r="2" spans="1:6" ht="30.75" thickTop="1" x14ac:dyDescent="0.25">
      <c r="A2" s="83" t="s">
        <v>112</v>
      </c>
      <c r="B2" s="84" t="s">
        <v>0</v>
      </c>
      <c r="C2" s="83" t="s">
        <v>1</v>
      </c>
      <c r="D2" s="83" t="s">
        <v>2</v>
      </c>
      <c r="E2" s="84" t="s">
        <v>3</v>
      </c>
      <c r="F2" s="85" t="s">
        <v>4</v>
      </c>
    </row>
    <row r="3" spans="1:6" ht="28.5" x14ac:dyDescent="0.25">
      <c r="A3" s="4" t="s">
        <v>338</v>
      </c>
      <c r="B3" s="4" t="s">
        <v>330</v>
      </c>
      <c r="C3" s="4" t="s">
        <v>760</v>
      </c>
      <c r="D3" s="4" t="s">
        <v>18</v>
      </c>
      <c r="E3" s="5">
        <v>390</v>
      </c>
      <c r="F3" s="4" t="s">
        <v>762</v>
      </c>
    </row>
    <row r="4" spans="1:6" ht="28.5" x14ac:dyDescent="0.25">
      <c r="A4" s="11" t="s">
        <v>338</v>
      </c>
      <c r="B4" s="11" t="s">
        <v>761</v>
      </c>
      <c r="C4" s="11" t="s">
        <v>760</v>
      </c>
      <c r="D4" s="11" t="s">
        <v>42</v>
      </c>
      <c r="E4" s="73">
        <v>360</v>
      </c>
      <c r="F4" s="11"/>
    </row>
    <row r="5" spans="1:6" ht="28.5" x14ac:dyDescent="0.25">
      <c r="A5" s="4" t="s">
        <v>338</v>
      </c>
      <c r="B5" s="4" t="s">
        <v>533</v>
      </c>
      <c r="C5" s="4" t="s">
        <v>760</v>
      </c>
      <c r="D5" s="4" t="s">
        <v>7</v>
      </c>
      <c r="E5" s="5">
        <v>300</v>
      </c>
      <c r="F5" s="4" t="s">
        <v>763</v>
      </c>
    </row>
    <row r="6" spans="1:6" ht="28.5" x14ac:dyDescent="0.25">
      <c r="A6" s="11" t="s">
        <v>338</v>
      </c>
      <c r="B6" s="11" t="s">
        <v>533</v>
      </c>
      <c r="C6" s="11" t="s">
        <v>760</v>
      </c>
      <c r="D6" s="11" t="s">
        <v>10</v>
      </c>
      <c r="E6" s="73">
        <v>260</v>
      </c>
      <c r="F6" s="11" t="s">
        <v>764</v>
      </c>
    </row>
    <row r="7" spans="1:6" ht="28.5" x14ac:dyDescent="0.25">
      <c r="A7" s="4" t="s">
        <v>338</v>
      </c>
      <c r="B7" s="4" t="s">
        <v>761</v>
      </c>
      <c r="C7" s="4" t="s">
        <v>760</v>
      </c>
      <c r="D7" s="4" t="s">
        <v>25</v>
      </c>
      <c r="E7" s="5">
        <v>190</v>
      </c>
      <c r="F7" s="4"/>
    </row>
    <row r="8" spans="1:6" ht="28.5" x14ac:dyDescent="0.25">
      <c r="A8" s="11" t="s">
        <v>338</v>
      </c>
      <c r="B8" s="11" t="s">
        <v>761</v>
      </c>
      <c r="C8" s="11" t="s">
        <v>760</v>
      </c>
      <c r="D8" s="11" t="s">
        <v>12</v>
      </c>
      <c r="E8" s="73">
        <v>160</v>
      </c>
      <c r="F8" s="11"/>
    </row>
    <row r="9" spans="1:6" x14ac:dyDescent="0.25">
      <c r="A9" s="4" t="s">
        <v>338</v>
      </c>
      <c r="B9" s="4" t="s">
        <v>761</v>
      </c>
      <c r="C9" s="4" t="s">
        <v>546</v>
      </c>
      <c r="D9" s="4" t="s">
        <v>34</v>
      </c>
      <c r="E9" s="5">
        <v>230</v>
      </c>
      <c r="F9" s="4"/>
    </row>
    <row r="10" spans="1:6" x14ac:dyDescent="0.25">
      <c r="A10" s="11" t="s">
        <v>338</v>
      </c>
      <c r="B10" s="11" t="s">
        <v>761</v>
      </c>
      <c r="C10" s="11" t="s">
        <v>547</v>
      </c>
      <c r="D10" s="11" t="s">
        <v>13</v>
      </c>
      <c r="E10" s="73">
        <v>200</v>
      </c>
      <c r="F10" s="11"/>
    </row>
    <row r="11" spans="1:6" ht="15.75" thickBot="1" x14ac:dyDescent="0.3">
      <c r="A11" s="50" t="s">
        <v>338</v>
      </c>
      <c r="B11" s="50" t="s">
        <v>761</v>
      </c>
      <c r="C11" s="50" t="s">
        <v>548</v>
      </c>
      <c r="D11" s="50" t="s">
        <v>43</v>
      </c>
      <c r="E11" s="51">
        <v>180</v>
      </c>
      <c r="F11" s="50"/>
    </row>
    <row r="12" spans="1:6" ht="15.75" thickTop="1" x14ac:dyDescent="0.25">
      <c r="A12" s="10" t="s">
        <v>785</v>
      </c>
      <c r="B12" s="10" t="s">
        <v>786</v>
      </c>
      <c r="C12" s="10" t="s">
        <v>787</v>
      </c>
      <c r="D12" s="10" t="s">
        <v>18</v>
      </c>
      <c r="E12" s="75">
        <v>459.79999999999995</v>
      </c>
      <c r="F12" s="10" t="s">
        <v>791</v>
      </c>
    </row>
    <row r="13" spans="1:6" x14ac:dyDescent="0.25">
      <c r="A13" s="4" t="s">
        <v>785</v>
      </c>
      <c r="B13" s="4" t="s">
        <v>786</v>
      </c>
      <c r="C13" s="4" t="s">
        <v>787</v>
      </c>
      <c r="D13" s="4" t="s">
        <v>9</v>
      </c>
      <c r="E13" s="5">
        <v>303.05</v>
      </c>
      <c r="F13" s="4" t="s">
        <v>792</v>
      </c>
    </row>
    <row r="14" spans="1:6" x14ac:dyDescent="0.25">
      <c r="A14" s="11" t="s">
        <v>785</v>
      </c>
      <c r="B14" s="11" t="s">
        <v>786</v>
      </c>
      <c r="C14" s="11" t="s">
        <v>787</v>
      </c>
      <c r="D14" s="11" t="s">
        <v>34</v>
      </c>
      <c r="E14" s="73">
        <v>240.35</v>
      </c>
      <c r="F14" s="11" t="s">
        <v>793</v>
      </c>
    </row>
    <row r="15" spans="1:6" x14ac:dyDescent="0.25">
      <c r="A15" s="4" t="s">
        <v>785</v>
      </c>
      <c r="B15" s="4" t="s">
        <v>786</v>
      </c>
      <c r="C15" s="4" t="s">
        <v>787</v>
      </c>
      <c r="D15" s="4" t="s">
        <v>10</v>
      </c>
      <c r="E15" s="5">
        <v>282.14999999999998</v>
      </c>
      <c r="F15" s="4" t="s">
        <v>794</v>
      </c>
    </row>
    <row r="16" spans="1:6" x14ac:dyDescent="0.25">
      <c r="A16" s="11" t="s">
        <v>785</v>
      </c>
      <c r="B16" s="11" t="s">
        <v>786</v>
      </c>
      <c r="C16" s="11" t="s">
        <v>788</v>
      </c>
      <c r="D16" s="11" t="s">
        <v>13</v>
      </c>
      <c r="E16" s="73">
        <v>271.7</v>
      </c>
      <c r="F16" s="11" t="s">
        <v>795</v>
      </c>
    </row>
    <row r="17" spans="1:6" x14ac:dyDescent="0.25">
      <c r="A17" s="4" t="s">
        <v>785</v>
      </c>
      <c r="B17" s="4" t="s">
        <v>789</v>
      </c>
      <c r="C17" s="4" t="s">
        <v>787</v>
      </c>
      <c r="D17" s="4" t="s">
        <v>7</v>
      </c>
      <c r="E17" s="5">
        <v>376.2</v>
      </c>
      <c r="F17" s="4" t="s">
        <v>796</v>
      </c>
    </row>
    <row r="18" spans="1:6" x14ac:dyDescent="0.25">
      <c r="A18" s="11" t="s">
        <v>785</v>
      </c>
      <c r="B18" s="11" t="s">
        <v>789</v>
      </c>
      <c r="C18" s="11" t="s">
        <v>787</v>
      </c>
      <c r="D18" s="11" t="s">
        <v>42</v>
      </c>
      <c r="E18" s="73">
        <v>376.2</v>
      </c>
      <c r="F18" s="11" t="s">
        <v>797</v>
      </c>
    </row>
    <row r="19" spans="1:6" x14ac:dyDescent="0.25">
      <c r="A19" s="4" t="s">
        <v>785</v>
      </c>
      <c r="B19" s="4" t="s">
        <v>790</v>
      </c>
      <c r="C19" s="4" t="s">
        <v>787</v>
      </c>
      <c r="D19" s="4" t="s">
        <v>21</v>
      </c>
      <c r="E19" s="5">
        <v>323.95</v>
      </c>
      <c r="F19" s="4" t="s">
        <v>798</v>
      </c>
    </row>
    <row r="20" spans="1:6" x14ac:dyDescent="0.25">
      <c r="A20" s="11" t="s">
        <v>785</v>
      </c>
      <c r="B20" s="11" t="s">
        <v>786</v>
      </c>
      <c r="C20" s="11" t="s">
        <v>788</v>
      </c>
      <c r="D20" s="11" t="s">
        <v>43</v>
      </c>
      <c r="E20" s="73">
        <v>182.875</v>
      </c>
      <c r="F20" s="11" t="s">
        <v>799</v>
      </c>
    </row>
    <row r="21" spans="1:6" ht="15.75" thickBot="1" x14ac:dyDescent="0.3">
      <c r="A21" s="50" t="s">
        <v>785</v>
      </c>
      <c r="B21" s="50" t="s">
        <v>786</v>
      </c>
      <c r="C21" s="50" t="s">
        <v>787</v>
      </c>
      <c r="D21" s="50" t="s">
        <v>12</v>
      </c>
      <c r="E21" s="51">
        <v>167.2</v>
      </c>
      <c r="F21" s="50" t="s">
        <v>800</v>
      </c>
    </row>
    <row r="22" spans="1:6" ht="15.75" thickTop="1" x14ac:dyDescent="0.25">
      <c r="A22" s="10" t="s">
        <v>92</v>
      </c>
      <c r="B22" s="10" t="s">
        <v>5</v>
      </c>
      <c r="C22" s="10" t="s">
        <v>718</v>
      </c>
      <c r="D22" s="10" t="s">
        <v>40</v>
      </c>
      <c r="E22" s="75">
        <v>470.25</v>
      </c>
      <c r="F22" s="10" t="s">
        <v>94</v>
      </c>
    </row>
    <row r="23" spans="1:6" x14ac:dyDescent="0.25">
      <c r="A23" s="4" t="s">
        <v>92</v>
      </c>
      <c r="B23" s="4" t="s">
        <v>5</v>
      </c>
      <c r="C23" s="4" t="s">
        <v>718</v>
      </c>
      <c r="D23" s="4" t="s">
        <v>18</v>
      </c>
      <c r="E23" s="5">
        <v>370.97500000000002</v>
      </c>
      <c r="F23" s="4" t="s">
        <v>95</v>
      </c>
    </row>
    <row r="24" spans="1:6" x14ac:dyDescent="0.25">
      <c r="A24" s="11" t="s">
        <v>92</v>
      </c>
      <c r="B24" s="11" t="s">
        <v>5</v>
      </c>
      <c r="C24" s="11" t="s">
        <v>718</v>
      </c>
      <c r="D24" s="11" t="s">
        <v>21</v>
      </c>
      <c r="E24" s="73">
        <v>339.625</v>
      </c>
      <c r="F24" s="11" t="s">
        <v>96</v>
      </c>
    </row>
    <row r="25" spans="1:6" x14ac:dyDescent="0.25">
      <c r="A25" s="4" t="s">
        <v>92</v>
      </c>
      <c r="B25" s="4" t="s">
        <v>5</v>
      </c>
      <c r="C25" s="4" t="s">
        <v>718</v>
      </c>
      <c r="D25" s="4" t="s">
        <v>42</v>
      </c>
      <c r="E25" s="5">
        <v>266.47500000000002</v>
      </c>
      <c r="F25" s="4" t="s">
        <v>97</v>
      </c>
    </row>
    <row r="26" spans="1:6" x14ac:dyDescent="0.25">
      <c r="A26" s="11" t="s">
        <v>92</v>
      </c>
      <c r="B26" s="11" t="s">
        <v>5</v>
      </c>
      <c r="C26" s="11" t="s">
        <v>718</v>
      </c>
      <c r="D26" s="11" t="s">
        <v>10</v>
      </c>
      <c r="E26" s="73">
        <v>219.45</v>
      </c>
      <c r="F26" s="11" t="s">
        <v>98</v>
      </c>
    </row>
    <row r="27" spans="1:6" ht="28.5" x14ac:dyDescent="0.25">
      <c r="A27" s="4" t="s">
        <v>92</v>
      </c>
      <c r="B27" s="4" t="s">
        <v>5</v>
      </c>
      <c r="C27" s="4" t="s">
        <v>718</v>
      </c>
      <c r="D27" s="4" t="s">
        <v>34</v>
      </c>
      <c r="E27" s="5">
        <v>182.875</v>
      </c>
      <c r="F27" s="4" t="s">
        <v>99</v>
      </c>
    </row>
    <row r="28" spans="1:6" x14ac:dyDescent="0.25">
      <c r="A28" s="11" t="s">
        <v>92</v>
      </c>
      <c r="B28" s="11" t="s">
        <v>5</v>
      </c>
      <c r="C28" s="11" t="s">
        <v>718</v>
      </c>
      <c r="D28" s="11" t="s">
        <v>12</v>
      </c>
      <c r="E28" s="73">
        <v>156.75</v>
      </c>
      <c r="F28" s="11" t="s">
        <v>100</v>
      </c>
    </row>
    <row r="29" spans="1:6" ht="28.5" x14ac:dyDescent="0.25">
      <c r="A29" s="4" t="s">
        <v>92</v>
      </c>
      <c r="B29" s="4" t="s">
        <v>5</v>
      </c>
      <c r="C29" s="4" t="s">
        <v>718</v>
      </c>
      <c r="D29" s="4" t="s">
        <v>34</v>
      </c>
      <c r="E29" s="5">
        <v>256.02499999999998</v>
      </c>
      <c r="F29" s="4" t="s">
        <v>101</v>
      </c>
    </row>
    <row r="30" spans="1:6" x14ac:dyDescent="0.25">
      <c r="A30" s="11" t="s">
        <v>92</v>
      </c>
      <c r="B30" s="11" t="s">
        <v>5</v>
      </c>
      <c r="C30" s="11" t="s">
        <v>718</v>
      </c>
      <c r="D30" s="11" t="s">
        <v>13</v>
      </c>
      <c r="E30" s="73">
        <v>203.77500000000001</v>
      </c>
      <c r="F30" s="11" t="s">
        <v>102</v>
      </c>
    </row>
    <row r="31" spans="1:6" x14ac:dyDescent="0.25">
      <c r="A31" s="4" t="s">
        <v>92</v>
      </c>
      <c r="B31" s="4" t="s">
        <v>5</v>
      </c>
      <c r="C31" s="4" t="s">
        <v>718</v>
      </c>
      <c r="D31" s="4" t="s">
        <v>43</v>
      </c>
      <c r="E31" s="5">
        <v>161.97499999999999</v>
      </c>
      <c r="F31" s="4" t="s">
        <v>103</v>
      </c>
    </row>
    <row r="32" spans="1:6" ht="71.25" x14ac:dyDescent="0.25">
      <c r="A32" s="11" t="s">
        <v>92</v>
      </c>
      <c r="B32" s="11" t="s">
        <v>104</v>
      </c>
      <c r="C32" s="11" t="s">
        <v>718</v>
      </c>
      <c r="D32" s="11" t="s">
        <v>18</v>
      </c>
      <c r="E32" s="73">
        <v>242</v>
      </c>
      <c r="F32" s="11" t="s">
        <v>105</v>
      </c>
    </row>
    <row r="33" spans="1:6" ht="71.25" x14ac:dyDescent="0.25">
      <c r="A33" s="4" t="s">
        <v>92</v>
      </c>
      <c r="B33" s="4" t="s">
        <v>104</v>
      </c>
      <c r="C33" s="4" t="s">
        <v>718</v>
      </c>
      <c r="D33" s="4" t="s">
        <v>21</v>
      </c>
      <c r="E33" s="5">
        <v>176</v>
      </c>
      <c r="F33" s="4" t="s">
        <v>106</v>
      </c>
    </row>
    <row r="34" spans="1:6" ht="71.25" x14ac:dyDescent="0.25">
      <c r="A34" s="11" t="s">
        <v>92</v>
      </c>
      <c r="B34" s="11" t="s">
        <v>104</v>
      </c>
      <c r="C34" s="11" t="s">
        <v>718</v>
      </c>
      <c r="D34" s="11" t="s">
        <v>42</v>
      </c>
      <c r="E34" s="73">
        <v>115.5</v>
      </c>
      <c r="F34" s="11" t="s">
        <v>106</v>
      </c>
    </row>
    <row r="35" spans="1:6" ht="71.25" x14ac:dyDescent="0.25">
      <c r="A35" s="4" t="s">
        <v>92</v>
      </c>
      <c r="B35" s="4" t="s">
        <v>104</v>
      </c>
      <c r="C35" s="4" t="s">
        <v>718</v>
      </c>
      <c r="D35" s="4" t="s">
        <v>10</v>
      </c>
      <c r="E35" s="5">
        <v>95</v>
      </c>
      <c r="F35" s="4" t="s">
        <v>107</v>
      </c>
    </row>
    <row r="36" spans="1:6" ht="85.5" x14ac:dyDescent="0.25">
      <c r="A36" s="11" t="s">
        <v>92</v>
      </c>
      <c r="B36" s="11" t="s">
        <v>104</v>
      </c>
      <c r="C36" s="11" t="s">
        <v>718</v>
      </c>
      <c r="D36" s="11" t="s">
        <v>34</v>
      </c>
      <c r="E36" s="73">
        <v>80</v>
      </c>
      <c r="F36" s="11" t="s">
        <v>108</v>
      </c>
    </row>
    <row r="37" spans="1:6" ht="85.5" x14ac:dyDescent="0.25">
      <c r="A37" s="4" t="s">
        <v>92</v>
      </c>
      <c r="B37" s="4" t="s">
        <v>104</v>
      </c>
      <c r="C37" s="4" t="s">
        <v>718</v>
      </c>
      <c r="D37" s="4" t="s">
        <v>34</v>
      </c>
      <c r="E37" s="5">
        <v>148.5</v>
      </c>
      <c r="F37" s="4" t="s">
        <v>109</v>
      </c>
    </row>
    <row r="38" spans="1:6" ht="71.25" x14ac:dyDescent="0.25">
      <c r="A38" s="11" t="s">
        <v>92</v>
      </c>
      <c r="B38" s="11" t="s">
        <v>104</v>
      </c>
      <c r="C38" s="11" t="s">
        <v>718</v>
      </c>
      <c r="D38" s="11" t="s">
        <v>13</v>
      </c>
      <c r="E38" s="73">
        <v>82.5</v>
      </c>
      <c r="F38" s="11" t="s">
        <v>110</v>
      </c>
    </row>
    <row r="39" spans="1:6" ht="72" thickBot="1" x14ac:dyDescent="0.3">
      <c r="A39" s="50" t="s">
        <v>92</v>
      </c>
      <c r="B39" s="50" t="s">
        <v>104</v>
      </c>
      <c r="C39" s="50" t="s">
        <v>718</v>
      </c>
      <c r="D39" s="50" t="s">
        <v>43</v>
      </c>
      <c r="E39" s="51">
        <v>66</v>
      </c>
      <c r="F39" s="50" t="s">
        <v>111</v>
      </c>
    </row>
    <row r="40" spans="1:6" ht="29.25" thickTop="1" x14ac:dyDescent="0.25">
      <c r="A40" s="10" t="s">
        <v>343</v>
      </c>
      <c r="B40" s="10" t="s">
        <v>533</v>
      </c>
      <c r="C40" s="10" t="s">
        <v>801</v>
      </c>
      <c r="D40" s="10" t="s">
        <v>42</v>
      </c>
      <c r="E40" s="75">
        <v>210</v>
      </c>
      <c r="F40" s="10"/>
    </row>
    <row r="41" spans="1:6" ht="28.5" x14ac:dyDescent="0.25">
      <c r="A41" s="4" t="s">
        <v>343</v>
      </c>
      <c r="B41" s="4" t="s">
        <v>533</v>
      </c>
      <c r="C41" s="4" t="s">
        <v>801</v>
      </c>
      <c r="D41" s="4" t="s">
        <v>10</v>
      </c>
      <c r="E41" s="5">
        <v>190</v>
      </c>
      <c r="F41" s="4"/>
    </row>
    <row r="42" spans="1:6" ht="28.5" x14ac:dyDescent="0.25">
      <c r="A42" s="11" t="s">
        <v>343</v>
      </c>
      <c r="B42" s="11" t="s">
        <v>340</v>
      </c>
      <c r="C42" s="11" t="s">
        <v>801</v>
      </c>
      <c r="D42" s="11" t="s">
        <v>10</v>
      </c>
      <c r="E42" s="73">
        <v>190</v>
      </c>
      <c r="F42" s="11"/>
    </row>
    <row r="43" spans="1:6" ht="28.5" x14ac:dyDescent="0.25">
      <c r="A43" s="4" t="s">
        <v>343</v>
      </c>
      <c r="B43" s="4" t="s">
        <v>5</v>
      </c>
      <c r="C43" s="4" t="s">
        <v>801</v>
      </c>
      <c r="D43" s="4" t="s">
        <v>9</v>
      </c>
      <c r="E43" s="5">
        <v>180</v>
      </c>
      <c r="F43" s="4"/>
    </row>
    <row r="44" spans="1:6" ht="28.5" x14ac:dyDescent="0.25">
      <c r="A44" s="11" t="s">
        <v>343</v>
      </c>
      <c r="B44" s="11" t="s">
        <v>533</v>
      </c>
      <c r="C44" s="11" t="s">
        <v>802</v>
      </c>
      <c r="D44" s="11" t="s">
        <v>42</v>
      </c>
      <c r="E44" s="73">
        <v>210</v>
      </c>
      <c r="F44" s="11"/>
    </row>
    <row r="45" spans="1:6" ht="28.5" x14ac:dyDescent="0.25">
      <c r="A45" s="4" t="s">
        <v>343</v>
      </c>
      <c r="B45" s="4" t="s">
        <v>533</v>
      </c>
      <c r="C45" s="4" t="s">
        <v>802</v>
      </c>
      <c r="D45" s="4" t="s">
        <v>10</v>
      </c>
      <c r="E45" s="5">
        <v>190</v>
      </c>
      <c r="F45" s="4"/>
    </row>
    <row r="46" spans="1:6" ht="28.5" x14ac:dyDescent="0.25">
      <c r="A46" s="11" t="s">
        <v>343</v>
      </c>
      <c r="B46" s="11" t="s">
        <v>340</v>
      </c>
      <c r="C46" s="11" t="s">
        <v>802</v>
      </c>
      <c r="D46" s="11" t="s">
        <v>10</v>
      </c>
      <c r="E46" s="73">
        <v>190</v>
      </c>
      <c r="F46" s="11"/>
    </row>
    <row r="47" spans="1:6" ht="28.5" x14ac:dyDescent="0.25">
      <c r="A47" s="4" t="s">
        <v>343</v>
      </c>
      <c r="B47" s="4" t="s">
        <v>5</v>
      </c>
      <c r="C47" s="4" t="s">
        <v>802</v>
      </c>
      <c r="D47" s="4" t="s">
        <v>9</v>
      </c>
      <c r="E47" s="5">
        <v>180</v>
      </c>
      <c r="F47" s="4"/>
    </row>
    <row r="48" spans="1:6" ht="28.5" x14ac:dyDescent="0.25">
      <c r="A48" s="11" t="s">
        <v>343</v>
      </c>
      <c r="B48" s="11" t="s">
        <v>533</v>
      </c>
      <c r="C48" s="11" t="s">
        <v>803</v>
      </c>
      <c r="D48" s="11" t="s">
        <v>42</v>
      </c>
      <c r="E48" s="73">
        <v>210</v>
      </c>
      <c r="F48" s="11"/>
    </row>
    <row r="49" spans="1:6" ht="28.5" x14ac:dyDescent="0.25">
      <c r="A49" s="4" t="s">
        <v>343</v>
      </c>
      <c r="B49" s="4" t="s">
        <v>533</v>
      </c>
      <c r="C49" s="4" t="s">
        <v>803</v>
      </c>
      <c r="D49" s="4" t="s">
        <v>10</v>
      </c>
      <c r="E49" s="5">
        <v>190</v>
      </c>
      <c r="F49" s="4"/>
    </row>
    <row r="50" spans="1:6" ht="29.25" thickBot="1" x14ac:dyDescent="0.3">
      <c r="A50" s="12" t="s">
        <v>343</v>
      </c>
      <c r="B50" s="12" t="s">
        <v>5</v>
      </c>
      <c r="C50" s="12" t="s">
        <v>803</v>
      </c>
      <c r="D50" s="12" t="s">
        <v>9</v>
      </c>
      <c r="E50" s="74">
        <v>180</v>
      </c>
      <c r="F50" s="12"/>
    </row>
    <row r="51" spans="1:6" ht="15.75" thickTop="1" x14ac:dyDescent="0.25">
      <c r="A51" s="52" t="s">
        <v>197</v>
      </c>
      <c r="B51" s="52" t="s">
        <v>198</v>
      </c>
      <c r="C51" s="52" t="s">
        <v>748</v>
      </c>
      <c r="D51" s="52" t="s">
        <v>40</v>
      </c>
      <c r="E51" s="53">
        <v>330</v>
      </c>
      <c r="F51" s="52" t="s">
        <v>202</v>
      </c>
    </row>
    <row r="52" spans="1:6" x14ac:dyDescent="0.25">
      <c r="A52" s="11" t="s">
        <v>197</v>
      </c>
      <c r="B52" s="11" t="s">
        <v>198</v>
      </c>
      <c r="C52" s="11" t="s">
        <v>748</v>
      </c>
      <c r="D52" s="11" t="s">
        <v>40</v>
      </c>
      <c r="E52" s="73">
        <v>330</v>
      </c>
      <c r="F52" s="11" t="s">
        <v>203</v>
      </c>
    </row>
    <row r="53" spans="1:6" x14ac:dyDescent="0.25">
      <c r="A53" s="4" t="s">
        <v>197</v>
      </c>
      <c r="B53" s="4" t="s">
        <v>198</v>
      </c>
      <c r="C53" s="4" t="s">
        <v>749</v>
      </c>
      <c r="D53" s="4" t="s">
        <v>10</v>
      </c>
      <c r="E53" s="5">
        <v>275</v>
      </c>
      <c r="F53" s="4" t="s">
        <v>753</v>
      </c>
    </row>
    <row r="54" spans="1:6" x14ac:dyDescent="0.25">
      <c r="A54" s="11" t="s">
        <v>197</v>
      </c>
      <c r="B54" s="11" t="s">
        <v>198</v>
      </c>
      <c r="C54" s="11" t="s">
        <v>749</v>
      </c>
      <c r="D54" s="11" t="s">
        <v>34</v>
      </c>
      <c r="E54" s="73">
        <v>255</v>
      </c>
      <c r="F54" s="11" t="s">
        <v>754</v>
      </c>
    </row>
    <row r="55" spans="1:6" ht="28.5" x14ac:dyDescent="0.25">
      <c r="A55" s="4" t="s">
        <v>197</v>
      </c>
      <c r="B55" s="4" t="s">
        <v>198</v>
      </c>
      <c r="C55" s="4" t="s">
        <v>750</v>
      </c>
      <c r="D55" s="4" t="s">
        <v>13</v>
      </c>
      <c r="E55" s="5">
        <v>242</v>
      </c>
      <c r="F55" s="4" t="s">
        <v>755</v>
      </c>
    </row>
    <row r="56" spans="1:6" ht="28.5" x14ac:dyDescent="0.25">
      <c r="A56" s="11" t="s">
        <v>197</v>
      </c>
      <c r="B56" s="11" t="s">
        <v>198</v>
      </c>
      <c r="C56" s="11" t="s">
        <v>750</v>
      </c>
      <c r="D56" s="11" t="s">
        <v>12</v>
      </c>
      <c r="E56" s="73">
        <v>148.5</v>
      </c>
      <c r="F56" s="11" t="s">
        <v>756</v>
      </c>
    </row>
    <row r="57" spans="1:6" ht="28.5" x14ac:dyDescent="0.25">
      <c r="A57" s="4" t="s">
        <v>197</v>
      </c>
      <c r="B57" s="4" t="s">
        <v>198</v>
      </c>
      <c r="C57" s="4" t="s">
        <v>751</v>
      </c>
      <c r="D57" s="4" t="s">
        <v>7</v>
      </c>
      <c r="E57" s="5">
        <v>275</v>
      </c>
      <c r="F57" s="4" t="s">
        <v>757</v>
      </c>
    </row>
    <row r="58" spans="1:6" ht="15.75" thickBot="1" x14ac:dyDescent="0.3">
      <c r="A58" s="12" t="s">
        <v>197</v>
      </c>
      <c r="B58" s="12" t="s">
        <v>198</v>
      </c>
      <c r="C58" s="12" t="s">
        <v>752</v>
      </c>
      <c r="D58" s="12" t="s">
        <v>43</v>
      </c>
      <c r="E58" s="74">
        <v>198</v>
      </c>
      <c r="F58" s="12" t="s">
        <v>758</v>
      </c>
    </row>
    <row r="59" spans="1:6" ht="72" thickTop="1" x14ac:dyDescent="0.25">
      <c r="A59" s="52" t="s">
        <v>806</v>
      </c>
      <c r="B59" s="52" t="s">
        <v>5</v>
      </c>
      <c r="C59" s="52" t="s">
        <v>804</v>
      </c>
      <c r="D59" s="52" t="s">
        <v>18</v>
      </c>
      <c r="E59" s="53">
        <v>330</v>
      </c>
      <c r="F59" s="52" t="s">
        <v>805</v>
      </c>
    </row>
    <row r="60" spans="1:6" ht="71.25" x14ac:dyDescent="0.25">
      <c r="A60" s="11" t="s">
        <v>806</v>
      </c>
      <c r="B60" s="11" t="s">
        <v>5</v>
      </c>
      <c r="C60" s="11" t="s">
        <v>804</v>
      </c>
      <c r="D60" s="11" t="s">
        <v>7</v>
      </c>
      <c r="E60" s="73">
        <v>198.00000000000003</v>
      </c>
      <c r="F60" s="11" t="s">
        <v>302</v>
      </c>
    </row>
    <row r="61" spans="1:6" ht="71.25" x14ac:dyDescent="0.25">
      <c r="A61" s="4" t="s">
        <v>806</v>
      </c>
      <c r="B61" s="4" t="s">
        <v>5</v>
      </c>
      <c r="C61" s="4" t="s">
        <v>804</v>
      </c>
      <c r="D61" s="4" t="s">
        <v>7</v>
      </c>
      <c r="E61" s="5">
        <v>220.00000000000003</v>
      </c>
      <c r="F61" s="4" t="s">
        <v>564</v>
      </c>
    </row>
    <row r="62" spans="1:6" ht="71.25" x14ac:dyDescent="0.25">
      <c r="A62" s="11" t="s">
        <v>806</v>
      </c>
      <c r="B62" s="11" t="s">
        <v>5</v>
      </c>
      <c r="C62" s="11" t="s">
        <v>804</v>
      </c>
      <c r="D62" s="11" t="s">
        <v>34</v>
      </c>
      <c r="E62" s="73">
        <v>192.50000000000003</v>
      </c>
      <c r="F62" s="11" t="s">
        <v>286</v>
      </c>
    </row>
    <row r="63" spans="1:6" ht="71.25" x14ac:dyDescent="0.25">
      <c r="A63" s="4" t="s">
        <v>806</v>
      </c>
      <c r="B63" s="4" t="s">
        <v>5</v>
      </c>
      <c r="C63" s="4" t="s">
        <v>804</v>
      </c>
      <c r="D63" s="4" t="s">
        <v>34</v>
      </c>
      <c r="E63" s="5">
        <v>165</v>
      </c>
      <c r="F63" s="4" t="s">
        <v>327</v>
      </c>
    </row>
    <row r="64" spans="1:6" ht="71.25" x14ac:dyDescent="0.25">
      <c r="A64" s="11" t="s">
        <v>806</v>
      </c>
      <c r="B64" s="11" t="s">
        <v>5</v>
      </c>
      <c r="C64" s="11" t="s">
        <v>804</v>
      </c>
      <c r="D64" s="11" t="s">
        <v>7</v>
      </c>
      <c r="E64" s="73">
        <v>170.5</v>
      </c>
      <c r="F64" s="11" t="s">
        <v>565</v>
      </c>
    </row>
    <row r="65" spans="1:6" ht="71.25" x14ac:dyDescent="0.25">
      <c r="A65" s="4" t="s">
        <v>806</v>
      </c>
      <c r="B65" s="4" t="s">
        <v>5</v>
      </c>
      <c r="C65" s="4" t="s">
        <v>804</v>
      </c>
      <c r="D65" s="4" t="s">
        <v>43</v>
      </c>
      <c r="E65" s="5">
        <v>154</v>
      </c>
      <c r="F65" s="4" t="s">
        <v>395</v>
      </c>
    </row>
    <row r="66" spans="1:6" ht="72" thickBot="1" x14ac:dyDescent="0.3">
      <c r="A66" s="12" t="s">
        <v>806</v>
      </c>
      <c r="B66" s="12" t="s">
        <v>5</v>
      </c>
      <c r="C66" s="12" t="s">
        <v>804</v>
      </c>
      <c r="D66" s="12" t="s">
        <v>43</v>
      </c>
      <c r="E66" s="74">
        <v>132</v>
      </c>
      <c r="F66" s="12" t="s">
        <v>396</v>
      </c>
    </row>
    <row r="67" spans="1:6" ht="86.25" thickTop="1" x14ac:dyDescent="0.25">
      <c r="A67" s="52" t="s">
        <v>44</v>
      </c>
      <c r="B67" s="52" t="s">
        <v>38</v>
      </c>
      <c r="C67" s="52" t="s">
        <v>717</v>
      </c>
      <c r="D67" s="52" t="s">
        <v>40</v>
      </c>
      <c r="E67" s="53">
        <v>420</v>
      </c>
      <c r="F67" s="52" t="s">
        <v>212</v>
      </c>
    </row>
    <row r="68" spans="1:6" ht="85.5" x14ac:dyDescent="0.25">
      <c r="A68" s="11" t="s">
        <v>44</v>
      </c>
      <c r="B68" s="11" t="s">
        <v>38</v>
      </c>
      <c r="C68" s="11" t="s">
        <v>717</v>
      </c>
      <c r="D68" s="11" t="s">
        <v>18</v>
      </c>
      <c r="E68" s="73">
        <v>420</v>
      </c>
      <c r="F68" s="11" t="s">
        <v>212</v>
      </c>
    </row>
    <row r="69" spans="1:6" ht="85.5" x14ac:dyDescent="0.25">
      <c r="A69" s="4" t="s">
        <v>44</v>
      </c>
      <c r="B69" s="4" t="s">
        <v>38</v>
      </c>
      <c r="C69" s="4" t="s">
        <v>717</v>
      </c>
      <c r="D69" s="4" t="s">
        <v>7</v>
      </c>
      <c r="E69" s="5">
        <v>375</v>
      </c>
      <c r="F69" s="4" t="s">
        <v>212</v>
      </c>
    </row>
    <row r="70" spans="1:6" ht="85.5" x14ac:dyDescent="0.25">
      <c r="A70" s="11" t="s">
        <v>44</v>
      </c>
      <c r="B70" s="11" t="s">
        <v>38</v>
      </c>
      <c r="C70" s="11" t="s">
        <v>717</v>
      </c>
      <c r="D70" s="11" t="s">
        <v>21</v>
      </c>
      <c r="E70" s="73">
        <v>375</v>
      </c>
      <c r="F70" s="11" t="s">
        <v>212</v>
      </c>
    </row>
    <row r="71" spans="1:6" ht="85.5" x14ac:dyDescent="0.25">
      <c r="A71" s="4" t="s">
        <v>44</v>
      </c>
      <c r="B71" s="4" t="s">
        <v>38</v>
      </c>
      <c r="C71" s="4" t="s">
        <v>717</v>
      </c>
      <c r="D71" s="4" t="s">
        <v>42</v>
      </c>
      <c r="E71" s="5">
        <v>340</v>
      </c>
      <c r="F71" s="4" t="s">
        <v>212</v>
      </c>
    </row>
    <row r="72" spans="1:6" ht="85.5" x14ac:dyDescent="0.25">
      <c r="A72" s="11" t="s">
        <v>44</v>
      </c>
      <c r="B72" s="11" t="s">
        <v>38</v>
      </c>
      <c r="C72" s="11" t="s">
        <v>717</v>
      </c>
      <c r="D72" s="11" t="s">
        <v>9</v>
      </c>
      <c r="E72" s="73">
        <v>340</v>
      </c>
      <c r="F72" s="11" t="s">
        <v>212</v>
      </c>
    </row>
    <row r="73" spans="1:6" ht="85.5" x14ac:dyDescent="0.25">
      <c r="A73" s="4" t="s">
        <v>44</v>
      </c>
      <c r="B73" s="4" t="s">
        <v>38</v>
      </c>
      <c r="C73" s="4" t="s">
        <v>717</v>
      </c>
      <c r="D73" s="4" t="s">
        <v>10</v>
      </c>
      <c r="E73" s="5">
        <v>290</v>
      </c>
      <c r="F73" s="4" t="s">
        <v>212</v>
      </c>
    </row>
    <row r="74" spans="1:6" ht="85.5" x14ac:dyDescent="0.25">
      <c r="A74" s="11" t="s">
        <v>44</v>
      </c>
      <c r="B74" s="11" t="s">
        <v>38</v>
      </c>
      <c r="C74" s="11" t="s">
        <v>717</v>
      </c>
      <c r="D74" s="11" t="s">
        <v>25</v>
      </c>
      <c r="E74" s="73">
        <v>290</v>
      </c>
      <c r="F74" s="11" t="s">
        <v>212</v>
      </c>
    </row>
    <row r="75" spans="1:6" ht="85.5" x14ac:dyDescent="0.25">
      <c r="A75" s="4" t="s">
        <v>44</v>
      </c>
      <c r="B75" s="4" t="s">
        <v>38</v>
      </c>
      <c r="C75" s="4" t="s">
        <v>717</v>
      </c>
      <c r="D75" s="4" t="s">
        <v>34</v>
      </c>
      <c r="E75" s="5">
        <v>230</v>
      </c>
      <c r="F75" s="4" t="s">
        <v>212</v>
      </c>
    </row>
    <row r="76" spans="1:6" ht="85.5" x14ac:dyDescent="0.25">
      <c r="A76" s="11" t="s">
        <v>44</v>
      </c>
      <c r="B76" s="11" t="s">
        <v>38</v>
      </c>
      <c r="C76" s="11" t="s">
        <v>717</v>
      </c>
      <c r="D76" s="11" t="s">
        <v>13</v>
      </c>
      <c r="E76" s="73">
        <v>250</v>
      </c>
      <c r="F76" s="11" t="s">
        <v>212</v>
      </c>
    </row>
    <row r="77" spans="1:6" ht="85.5" x14ac:dyDescent="0.25">
      <c r="A77" s="4" t="s">
        <v>44</v>
      </c>
      <c r="B77" s="4" t="s">
        <v>38</v>
      </c>
      <c r="C77" s="4" t="s">
        <v>717</v>
      </c>
      <c r="D77" s="4" t="s">
        <v>43</v>
      </c>
      <c r="E77" s="5">
        <v>200</v>
      </c>
      <c r="F77" s="4" t="s">
        <v>212</v>
      </c>
    </row>
    <row r="78" spans="1:6" ht="86.25" thickBot="1" x14ac:dyDescent="0.3">
      <c r="A78" s="12" t="s">
        <v>44</v>
      </c>
      <c r="B78" s="12" t="s">
        <v>38</v>
      </c>
      <c r="C78" s="12" t="s">
        <v>717</v>
      </c>
      <c r="D78" s="12" t="s">
        <v>12</v>
      </c>
      <c r="E78" s="74">
        <v>180</v>
      </c>
      <c r="F78" s="12" t="s">
        <v>212</v>
      </c>
    </row>
    <row r="79" spans="1:6" ht="15.75" thickTop="1" x14ac:dyDescent="0.25">
      <c r="A79" s="52" t="s">
        <v>61</v>
      </c>
      <c r="B79" s="52" t="s">
        <v>53</v>
      </c>
      <c r="C79" s="52" t="s">
        <v>718</v>
      </c>
      <c r="D79" s="52" t="s">
        <v>18</v>
      </c>
      <c r="E79" s="53">
        <v>385</v>
      </c>
      <c r="F79" s="52" t="s">
        <v>18</v>
      </c>
    </row>
    <row r="80" spans="1:6" x14ac:dyDescent="0.25">
      <c r="A80" s="11" t="s">
        <v>61</v>
      </c>
      <c r="B80" s="11" t="s">
        <v>53</v>
      </c>
      <c r="C80" s="11" t="s">
        <v>718</v>
      </c>
      <c r="D80" s="11" t="s">
        <v>42</v>
      </c>
      <c r="E80" s="73">
        <v>363</v>
      </c>
      <c r="F80" s="11" t="s">
        <v>54</v>
      </c>
    </row>
    <row r="81" spans="1:6" x14ac:dyDescent="0.25">
      <c r="A81" s="4" t="s">
        <v>61</v>
      </c>
      <c r="B81" s="4" t="s">
        <v>53</v>
      </c>
      <c r="C81" s="4" t="s">
        <v>718</v>
      </c>
      <c r="D81" s="4" t="s">
        <v>9</v>
      </c>
      <c r="E81" s="5">
        <v>341</v>
      </c>
      <c r="F81" s="4" t="s">
        <v>55</v>
      </c>
    </row>
    <row r="82" spans="1:6" x14ac:dyDescent="0.25">
      <c r="A82" s="11" t="s">
        <v>61</v>
      </c>
      <c r="B82" s="11" t="s">
        <v>53</v>
      </c>
      <c r="C82" s="11" t="s">
        <v>718</v>
      </c>
      <c r="D82" s="11" t="s">
        <v>34</v>
      </c>
      <c r="E82" s="73">
        <v>308</v>
      </c>
      <c r="F82" s="11" t="s">
        <v>56</v>
      </c>
    </row>
    <row r="83" spans="1:6" ht="28.5" x14ac:dyDescent="0.25">
      <c r="A83" s="4" t="s">
        <v>61</v>
      </c>
      <c r="B83" s="4" t="s">
        <v>53</v>
      </c>
      <c r="C83" s="4" t="s">
        <v>718</v>
      </c>
      <c r="D83" s="4" t="s">
        <v>10</v>
      </c>
      <c r="E83" s="5">
        <v>264</v>
      </c>
      <c r="F83" s="4" t="s">
        <v>57</v>
      </c>
    </row>
    <row r="84" spans="1:6" x14ac:dyDescent="0.25">
      <c r="A84" s="11" t="s">
        <v>61</v>
      </c>
      <c r="B84" s="11" t="s">
        <v>53</v>
      </c>
      <c r="C84" s="11" t="s">
        <v>718</v>
      </c>
      <c r="D84" s="11" t="s">
        <v>13</v>
      </c>
      <c r="E84" s="73">
        <v>231</v>
      </c>
      <c r="F84" s="11" t="s">
        <v>58</v>
      </c>
    </row>
    <row r="85" spans="1:6" x14ac:dyDescent="0.25">
      <c r="A85" s="4" t="s">
        <v>61</v>
      </c>
      <c r="B85" s="4" t="s">
        <v>53</v>
      </c>
      <c r="C85" s="4" t="s">
        <v>718</v>
      </c>
      <c r="D85" s="4" t="s">
        <v>13</v>
      </c>
      <c r="E85" s="5">
        <v>198</v>
      </c>
      <c r="F85" s="4" t="s">
        <v>59</v>
      </c>
    </row>
    <row r="86" spans="1:6" ht="15.75" thickBot="1" x14ac:dyDescent="0.3">
      <c r="A86" s="12" t="s">
        <v>61</v>
      </c>
      <c r="B86" s="12" t="s">
        <v>53</v>
      </c>
      <c r="C86" s="12" t="s">
        <v>718</v>
      </c>
      <c r="D86" s="12" t="s">
        <v>12</v>
      </c>
      <c r="E86" s="74">
        <v>187</v>
      </c>
      <c r="F86" s="12" t="s">
        <v>60</v>
      </c>
    </row>
    <row r="87" spans="1:6" ht="29.25" thickTop="1" x14ac:dyDescent="0.25">
      <c r="A87" s="52" t="s">
        <v>222</v>
      </c>
      <c r="B87" s="52" t="s">
        <v>5</v>
      </c>
      <c r="C87" s="52" t="s">
        <v>719</v>
      </c>
      <c r="D87" s="52" t="s">
        <v>18</v>
      </c>
      <c r="E87" s="53">
        <v>511.5</v>
      </c>
      <c r="F87" s="52" t="s">
        <v>223</v>
      </c>
    </row>
    <row r="88" spans="1:6" ht="28.5" x14ac:dyDescent="0.25">
      <c r="A88" s="11" t="s">
        <v>222</v>
      </c>
      <c r="B88" s="11" t="s">
        <v>5</v>
      </c>
      <c r="C88" s="11" t="s">
        <v>720</v>
      </c>
      <c r="D88" s="11" t="s">
        <v>21</v>
      </c>
      <c r="E88" s="73">
        <v>429</v>
      </c>
      <c r="F88" s="11" t="s">
        <v>224</v>
      </c>
    </row>
    <row r="89" spans="1:6" ht="28.5" x14ac:dyDescent="0.25">
      <c r="A89" s="4" t="s">
        <v>222</v>
      </c>
      <c r="B89" s="4" t="s">
        <v>5</v>
      </c>
      <c r="C89" s="4" t="s">
        <v>721</v>
      </c>
      <c r="D89" s="4" t="s">
        <v>10</v>
      </c>
      <c r="E89" s="5">
        <v>357.5</v>
      </c>
      <c r="F89" s="4" t="s">
        <v>225</v>
      </c>
    </row>
    <row r="90" spans="1:6" ht="28.5" x14ac:dyDescent="0.25">
      <c r="A90" s="11" t="s">
        <v>222</v>
      </c>
      <c r="B90" s="11" t="s">
        <v>5</v>
      </c>
      <c r="C90" s="11" t="s">
        <v>722</v>
      </c>
      <c r="D90" s="11" t="s">
        <v>43</v>
      </c>
      <c r="E90" s="73">
        <v>280.5</v>
      </c>
      <c r="F90" s="11" t="s">
        <v>736</v>
      </c>
    </row>
    <row r="91" spans="1:6" ht="42.75" x14ac:dyDescent="0.25">
      <c r="A91" s="4" t="s">
        <v>222</v>
      </c>
      <c r="B91" s="4" t="s">
        <v>5</v>
      </c>
      <c r="C91" s="4" t="s">
        <v>723</v>
      </c>
      <c r="D91" s="4" t="s">
        <v>10</v>
      </c>
      <c r="E91" s="5">
        <v>275</v>
      </c>
      <c r="F91" s="4" t="s">
        <v>228</v>
      </c>
    </row>
    <row r="92" spans="1:6" x14ac:dyDescent="0.25">
      <c r="A92" s="11" t="s">
        <v>222</v>
      </c>
      <c r="B92" s="11" t="s">
        <v>5</v>
      </c>
      <c r="C92" s="11" t="s">
        <v>724</v>
      </c>
      <c r="D92" s="11" t="s">
        <v>43</v>
      </c>
      <c r="E92" s="73">
        <v>225.5</v>
      </c>
      <c r="F92" s="11" t="s">
        <v>737</v>
      </c>
    </row>
    <row r="93" spans="1:6" x14ac:dyDescent="0.25">
      <c r="A93" s="4" t="s">
        <v>222</v>
      </c>
      <c r="B93" s="4" t="s">
        <v>5</v>
      </c>
      <c r="C93" s="4" t="s">
        <v>725</v>
      </c>
      <c r="D93" s="4" t="s">
        <v>12</v>
      </c>
      <c r="E93" s="5">
        <v>225.5</v>
      </c>
      <c r="F93" s="4"/>
    </row>
    <row r="94" spans="1:6" ht="28.5" x14ac:dyDescent="0.25">
      <c r="A94" s="11" t="s">
        <v>222</v>
      </c>
      <c r="B94" s="11" t="s">
        <v>726</v>
      </c>
      <c r="C94" s="11" t="s">
        <v>727</v>
      </c>
      <c r="D94" s="11" t="s">
        <v>18</v>
      </c>
      <c r="E94" s="73">
        <v>484</v>
      </c>
      <c r="F94" s="11" t="s">
        <v>223</v>
      </c>
    </row>
    <row r="95" spans="1:6" ht="28.5" x14ac:dyDescent="0.25">
      <c r="A95" s="4" t="s">
        <v>222</v>
      </c>
      <c r="B95" s="4" t="s">
        <v>726</v>
      </c>
      <c r="C95" s="4" t="s">
        <v>728</v>
      </c>
      <c r="D95" s="4" t="s">
        <v>21</v>
      </c>
      <c r="E95" s="5">
        <v>412.5</v>
      </c>
      <c r="F95" s="4" t="s">
        <v>224</v>
      </c>
    </row>
    <row r="96" spans="1:6" ht="28.5" x14ac:dyDescent="0.25">
      <c r="A96" s="11" t="s">
        <v>222</v>
      </c>
      <c r="B96" s="11" t="s">
        <v>5</v>
      </c>
      <c r="C96" s="11" t="s">
        <v>729</v>
      </c>
      <c r="D96" s="11" t="s">
        <v>21</v>
      </c>
      <c r="E96" s="73">
        <v>412.5</v>
      </c>
      <c r="F96" s="11" t="s">
        <v>738</v>
      </c>
    </row>
    <row r="97" spans="1:6" x14ac:dyDescent="0.25">
      <c r="A97" s="4" t="s">
        <v>222</v>
      </c>
      <c r="B97" s="4" t="s">
        <v>726</v>
      </c>
      <c r="C97" s="4" t="s">
        <v>730</v>
      </c>
      <c r="D97" s="4" t="s">
        <v>10</v>
      </c>
      <c r="E97" s="5">
        <v>341</v>
      </c>
      <c r="F97" s="4" t="s">
        <v>739</v>
      </c>
    </row>
    <row r="98" spans="1:6" x14ac:dyDescent="0.25">
      <c r="A98" s="11" t="s">
        <v>222</v>
      </c>
      <c r="B98" s="11" t="s">
        <v>726</v>
      </c>
      <c r="C98" s="11" t="s">
        <v>731</v>
      </c>
      <c r="D98" s="11" t="s">
        <v>43</v>
      </c>
      <c r="E98" s="73">
        <v>324.5</v>
      </c>
      <c r="F98" s="11" t="s">
        <v>737</v>
      </c>
    </row>
    <row r="99" spans="1:6" ht="42.75" x14ac:dyDescent="0.25">
      <c r="A99" s="4" t="s">
        <v>222</v>
      </c>
      <c r="B99" s="4" t="s">
        <v>732</v>
      </c>
      <c r="C99" s="4" t="s">
        <v>733</v>
      </c>
      <c r="D99" s="4" t="s">
        <v>10</v>
      </c>
      <c r="E99" s="5">
        <v>291.5</v>
      </c>
      <c r="F99" s="4" t="s">
        <v>228</v>
      </c>
    </row>
    <row r="100" spans="1:6" x14ac:dyDescent="0.25">
      <c r="A100" s="11" t="s">
        <v>222</v>
      </c>
      <c r="B100" s="11" t="s">
        <v>726</v>
      </c>
      <c r="C100" s="11" t="s">
        <v>734</v>
      </c>
      <c r="D100" s="11" t="s">
        <v>13</v>
      </c>
      <c r="E100" s="73">
        <v>291.5</v>
      </c>
      <c r="F100" s="11" t="s">
        <v>740</v>
      </c>
    </row>
    <row r="101" spans="1:6" ht="15.75" thickBot="1" x14ac:dyDescent="0.3">
      <c r="A101" s="50" t="s">
        <v>222</v>
      </c>
      <c r="B101" s="50" t="s">
        <v>726</v>
      </c>
      <c r="C101" s="50" t="s">
        <v>735</v>
      </c>
      <c r="D101" s="50" t="s">
        <v>13</v>
      </c>
      <c r="E101" s="51">
        <v>209</v>
      </c>
      <c r="F101" s="50"/>
    </row>
    <row r="102" spans="1:6" ht="15.75" thickTop="1" x14ac:dyDescent="0.25">
      <c r="A102" s="10" t="s">
        <v>258</v>
      </c>
      <c r="B102" s="10" t="s">
        <v>198</v>
      </c>
      <c r="C102" s="10" t="s">
        <v>718</v>
      </c>
      <c r="D102" s="10" t="s">
        <v>40</v>
      </c>
      <c r="E102" s="75">
        <v>288.2</v>
      </c>
      <c r="F102" s="10"/>
    </row>
    <row r="103" spans="1:6" x14ac:dyDescent="0.25">
      <c r="A103" s="4" t="s">
        <v>258</v>
      </c>
      <c r="B103" s="4" t="s">
        <v>198</v>
      </c>
      <c r="C103" s="4" t="s">
        <v>718</v>
      </c>
      <c r="D103" s="4" t="s">
        <v>18</v>
      </c>
      <c r="E103" s="5">
        <v>288.2</v>
      </c>
      <c r="F103" s="4"/>
    </row>
    <row r="104" spans="1:6" x14ac:dyDescent="0.25">
      <c r="A104" s="11" t="s">
        <v>258</v>
      </c>
      <c r="B104" s="11" t="s">
        <v>198</v>
      </c>
      <c r="C104" s="11" t="s">
        <v>718</v>
      </c>
      <c r="D104" s="11" t="s">
        <v>9</v>
      </c>
      <c r="E104" s="73">
        <v>242</v>
      </c>
      <c r="F104" s="11"/>
    </row>
    <row r="105" spans="1:6" x14ac:dyDescent="0.25">
      <c r="A105" s="4" t="s">
        <v>258</v>
      </c>
      <c r="B105" s="4" t="s">
        <v>198</v>
      </c>
      <c r="C105" s="4" t="s">
        <v>718</v>
      </c>
      <c r="D105" s="4" t="s">
        <v>10</v>
      </c>
      <c r="E105" s="5">
        <v>242</v>
      </c>
      <c r="F105" s="4"/>
    </row>
    <row r="106" spans="1:6" x14ac:dyDescent="0.25">
      <c r="A106" s="11" t="s">
        <v>258</v>
      </c>
      <c r="B106" s="11" t="s">
        <v>198</v>
      </c>
      <c r="C106" s="11" t="s">
        <v>718</v>
      </c>
      <c r="D106" s="11" t="s">
        <v>12</v>
      </c>
      <c r="E106" s="73">
        <v>187</v>
      </c>
      <c r="F106" s="11"/>
    </row>
    <row r="107" spans="1:6" x14ac:dyDescent="0.25">
      <c r="A107" s="4" t="s">
        <v>258</v>
      </c>
      <c r="B107" s="4" t="s">
        <v>198</v>
      </c>
      <c r="C107" s="4" t="s">
        <v>759</v>
      </c>
      <c r="D107" s="4" t="s">
        <v>13</v>
      </c>
      <c r="E107" s="5">
        <v>157.30000000000001</v>
      </c>
      <c r="F107" s="4"/>
    </row>
    <row r="108" spans="1:6" ht="15.75" thickBot="1" x14ac:dyDescent="0.3">
      <c r="A108" s="12" t="s">
        <v>258</v>
      </c>
      <c r="B108" s="12" t="s">
        <v>198</v>
      </c>
      <c r="C108" s="12" t="s">
        <v>759</v>
      </c>
      <c r="D108" s="12" t="s">
        <v>43</v>
      </c>
      <c r="E108" s="74">
        <v>157.30000000000001</v>
      </c>
      <c r="F108" s="12"/>
    </row>
    <row r="109" spans="1:6" ht="29.25" thickTop="1" x14ac:dyDescent="0.25">
      <c r="A109" s="52" t="s">
        <v>73</v>
      </c>
      <c r="B109" s="52" t="s">
        <v>74</v>
      </c>
      <c r="C109" s="52" t="s">
        <v>766</v>
      </c>
      <c r="D109" s="52" t="s">
        <v>42</v>
      </c>
      <c r="E109" s="53">
        <v>374</v>
      </c>
      <c r="F109" s="52"/>
    </row>
    <row r="110" spans="1:6" ht="28.5" x14ac:dyDescent="0.25">
      <c r="A110" s="11" t="s">
        <v>73</v>
      </c>
      <c r="B110" s="11" t="s">
        <v>74</v>
      </c>
      <c r="C110" s="11" t="s">
        <v>766</v>
      </c>
      <c r="D110" s="11" t="s">
        <v>18</v>
      </c>
      <c r="E110" s="73">
        <v>347</v>
      </c>
      <c r="F110" s="11"/>
    </row>
    <row r="111" spans="1:6" ht="28.5" x14ac:dyDescent="0.25">
      <c r="A111" s="4" t="s">
        <v>73</v>
      </c>
      <c r="B111" s="4" t="s">
        <v>74</v>
      </c>
      <c r="C111" s="4" t="s">
        <v>766</v>
      </c>
      <c r="D111" s="4" t="s">
        <v>9</v>
      </c>
      <c r="E111" s="5">
        <v>330</v>
      </c>
      <c r="F111" s="4"/>
    </row>
    <row r="112" spans="1:6" ht="28.5" x14ac:dyDescent="0.25">
      <c r="A112" s="11" t="s">
        <v>73</v>
      </c>
      <c r="B112" s="11" t="s">
        <v>74</v>
      </c>
      <c r="C112" s="11" t="s">
        <v>766</v>
      </c>
      <c r="D112" s="11" t="s">
        <v>7</v>
      </c>
      <c r="E112" s="73">
        <v>275</v>
      </c>
      <c r="F112" s="11"/>
    </row>
    <row r="113" spans="1:6" ht="28.5" x14ac:dyDescent="0.25">
      <c r="A113" s="4" t="s">
        <v>73</v>
      </c>
      <c r="B113" s="4" t="s">
        <v>74</v>
      </c>
      <c r="C113" s="4" t="s">
        <v>766</v>
      </c>
      <c r="D113" s="4" t="s">
        <v>10</v>
      </c>
      <c r="E113" s="5">
        <v>242</v>
      </c>
      <c r="F113" s="4"/>
    </row>
    <row r="114" spans="1:6" ht="28.5" x14ac:dyDescent="0.25">
      <c r="A114" s="11" t="s">
        <v>73</v>
      </c>
      <c r="B114" s="11" t="s">
        <v>74</v>
      </c>
      <c r="C114" s="11" t="s">
        <v>766</v>
      </c>
      <c r="D114" s="11" t="s">
        <v>34</v>
      </c>
      <c r="E114" s="73">
        <v>198</v>
      </c>
      <c r="F114" s="11"/>
    </row>
    <row r="115" spans="1:6" ht="28.5" x14ac:dyDescent="0.25">
      <c r="A115" s="4" t="s">
        <v>73</v>
      </c>
      <c r="B115" s="4" t="s">
        <v>74</v>
      </c>
      <c r="C115" s="4" t="s">
        <v>767</v>
      </c>
      <c r="D115" s="4" t="s">
        <v>10</v>
      </c>
      <c r="E115" s="5">
        <v>220</v>
      </c>
      <c r="F115" s="4"/>
    </row>
    <row r="116" spans="1:6" ht="28.5" x14ac:dyDescent="0.25">
      <c r="A116" s="11" t="s">
        <v>73</v>
      </c>
      <c r="B116" s="11" t="s">
        <v>74</v>
      </c>
      <c r="C116" s="11" t="s">
        <v>724</v>
      </c>
      <c r="D116" s="11" t="s">
        <v>43</v>
      </c>
      <c r="E116" s="73">
        <v>198</v>
      </c>
      <c r="F116" s="11"/>
    </row>
    <row r="117" spans="1:6" ht="29.25" thickBot="1" x14ac:dyDescent="0.3">
      <c r="A117" s="50" t="s">
        <v>73</v>
      </c>
      <c r="B117" s="50" t="s">
        <v>74</v>
      </c>
      <c r="C117" s="50" t="s">
        <v>768</v>
      </c>
      <c r="D117" s="50" t="s">
        <v>34</v>
      </c>
      <c r="E117" s="51">
        <v>209</v>
      </c>
      <c r="F117" s="50"/>
    </row>
    <row r="118" spans="1:6" ht="15.75" thickTop="1" x14ac:dyDescent="0.25">
      <c r="A118" s="10" t="s">
        <v>62</v>
      </c>
      <c r="B118" s="10" t="s">
        <v>5</v>
      </c>
      <c r="C118" s="10" t="s">
        <v>234</v>
      </c>
      <c r="D118" s="10" t="s">
        <v>18</v>
      </c>
      <c r="E118" s="75">
        <v>403.70000000000005</v>
      </c>
      <c r="F118" s="10"/>
    </row>
    <row r="119" spans="1:6" x14ac:dyDescent="0.25">
      <c r="A119" s="4" t="s">
        <v>62</v>
      </c>
      <c r="B119" s="4" t="s">
        <v>5</v>
      </c>
      <c r="C119" s="4" t="s">
        <v>234</v>
      </c>
      <c r="D119" s="4" t="s">
        <v>42</v>
      </c>
      <c r="E119" s="5">
        <v>339.90000000000003</v>
      </c>
      <c r="F119" s="4"/>
    </row>
    <row r="120" spans="1:6" x14ac:dyDescent="0.25">
      <c r="A120" s="11" t="s">
        <v>62</v>
      </c>
      <c r="B120" s="11" t="s">
        <v>5</v>
      </c>
      <c r="C120" s="11" t="s">
        <v>234</v>
      </c>
      <c r="D120" s="11" t="s">
        <v>9</v>
      </c>
      <c r="E120" s="73">
        <v>304.70000000000005</v>
      </c>
      <c r="F120" s="11"/>
    </row>
    <row r="121" spans="1:6" x14ac:dyDescent="0.25">
      <c r="A121" s="4" t="s">
        <v>62</v>
      </c>
      <c r="B121" s="4" t="s">
        <v>5</v>
      </c>
      <c r="C121" s="4" t="s">
        <v>234</v>
      </c>
      <c r="D121" s="4" t="s">
        <v>10</v>
      </c>
      <c r="E121" s="5">
        <v>261.8</v>
      </c>
      <c r="F121" s="4"/>
    </row>
    <row r="122" spans="1:6" x14ac:dyDescent="0.25">
      <c r="A122" s="11" t="s">
        <v>62</v>
      </c>
      <c r="B122" s="11" t="s">
        <v>5</v>
      </c>
      <c r="C122" s="11" t="s">
        <v>234</v>
      </c>
      <c r="D122" s="11" t="s">
        <v>34</v>
      </c>
      <c r="E122" s="73">
        <v>227.70000000000002</v>
      </c>
      <c r="F122" s="11"/>
    </row>
    <row r="123" spans="1:6" x14ac:dyDescent="0.25">
      <c r="A123" s="4" t="s">
        <v>62</v>
      </c>
      <c r="B123" s="4" t="s">
        <v>5</v>
      </c>
      <c r="C123" s="4" t="s">
        <v>234</v>
      </c>
      <c r="D123" s="4" t="s">
        <v>34</v>
      </c>
      <c r="E123" s="5">
        <v>193.60000000000002</v>
      </c>
      <c r="F123" s="4"/>
    </row>
    <row r="124" spans="1:6" x14ac:dyDescent="0.25">
      <c r="A124" s="11" t="s">
        <v>62</v>
      </c>
      <c r="B124" s="11" t="s">
        <v>5</v>
      </c>
      <c r="C124" s="11" t="s">
        <v>234</v>
      </c>
      <c r="D124" s="11" t="s">
        <v>12</v>
      </c>
      <c r="E124" s="73">
        <v>168.3</v>
      </c>
      <c r="F124" s="11"/>
    </row>
    <row r="125" spans="1:6" x14ac:dyDescent="0.25">
      <c r="A125" s="4" t="s">
        <v>62</v>
      </c>
      <c r="B125" s="4" t="s">
        <v>5</v>
      </c>
      <c r="C125" s="4" t="s">
        <v>234</v>
      </c>
      <c r="D125" s="4" t="s">
        <v>12</v>
      </c>
      <c r="E125" s="5">
        <v>126.50000000000001</v>
      </c>
      <c r="F125" s="4"/>
    </row>
    <row r="126" spans="1:6" x14ac:dyDescent="0.25">
      <c r="A126" s="11" t="s">
        <v>62</v>
      </c>
      <c r="B126" s="11" t="s">
        <v>5</v>
      </c>
      <c r="C126" s="11" t="s">
        <v>765</v>
      </c>
      <c r="D126" s="11" t="s">
        <v>43</v>
      </c>
      <c r="E126" s="73">
        <v>343.20000000000005</v>
      </c>
      <c r="F126" s="11"/>
    </row>
    <row r="127" spans="1:6" x14ac:dyDescent="0.25">
      <c r="A127" s="4" t="s">
        <v>62</v>
      </c>
      <c r="B127" s="4" t="s">
        <v>5</v>
      </c>
      <c r="C127" s="4" t="s">
        <v>765</v>
      </c>
      <c r="D127" s="4" t="s">
        <v>43</v>
      </c>
      <c r="E127" s="5">
        <v>309.10000000000002</v>
      </c>
      <c r="F127" s="4"/>
    </row>
    <row r="128" spans="1:6" x14ac:dyDescent="0.25">
      <c r="A128" s="11" t="s">
        <v>62</v>
      </c>
      <c r="B128" s="11" t="s">
        <v>5</v>
      </c>
      <c r="C128" s="11" t="s">
        <v>765</v>
      </c>
      <c r="D128" s="11" t="s">
        <v>43</v>
      </c>
      <c r="E128" s="73">
        <v>275</v>
      </c>
      <c r="F128" s="11"/>
    </row>
    <row r="129" spans="1:6" x14ac:dyDescent="0.25">
      <c r="A129" s="4" t="s">
        <v>62</v>
      </c>
      <c r="B129" s="4" t="s">
        <v>5</v>
      </c>
      <c r="C129" s="4" t="s">
        <v>765</v>
      </c>
      <c r="D129" s="4" t="s">
        <v>43</v>
      </c>
      <c r="E129" s="5">
        <v>236.50000000000003</v>
      </c>
      <c r="F129" s="4"/>
    </row>
    <row r="130" spans="1:6" x14ac:dyDescent="0.25">
      <c r="A130" s="11" t="s">
        <v>62</v>
      </c>
      <c r="B130" s="11" t="s">
        <v>5</v>
      </c>
      <c r="C130" s="11" t="s">
        <v>765</v>
      </c>
      <c r="D130" s="11" t="s">
        <v>43</v>
      </c>
      <c r="E130" s="73">
        <v>211.20000000000002</v>
      </c>
      <c r="F130" s="11"/>
    </row>
    <row r="131" spans="1:6" x14ac:dyDescent="0.25">
      <c r="A131" s="4" t="s">
        <v>62</v>
      </c>
      <c r="B131" s="4" t="s">
        <v>5</v>
      </c>
      <c r="C131" s="4" t="s">
        <v>765</v>
      </c>
      <c r="D131" s="4" t="s">
        <v>43</v>
      </c>
      <c r="E131" s="5">
        <v>202.4</v>
      </c>
      <c r="F131" s="4"/>
    </row>
    <row r="132" spans="1:6" x14ac:dyDescent="0.25">
      <c r="A132" s="11" t="s">
        <v>62</v>
      </c>
      <c r="B132" s="11" t="s">
        <v>5</v>
      </c>
      <c r="C132" s="11" t="s">
        <v>765</v>
      </c>
      <c r="D132" s="11" t="s">
        <v>43</v>
      </c>
      <c r="E132" s="73">
        <v>159.5</v>
      </c>
      <c r="F132" s="11"/>
    </row>
    <row r="133" spans="1:6" x14ac:dyDescent="0.25">
      <c r="A133" s="4" t="s">
        <v>62</v>
      </c>
      <c r="B133" s="4" t="s">
        <v>237</v>
      </c>
      <c r="C133" s="4" t="s">
        <v>765</v>
      </c>
      <c r="D133" s="4" t="s">
        <v>43</v>
      </c>
      <c r="E133" s="5">
        <v>122.10000000000001</v>
      </c>
      <c r="F133" s="4"/>
    </row>
    <row r="134" spans="1:6" x14ac:dyDescent="0.25">
      <c r="A134" s="11" t="s">
        <v>62</v>
      </c>
      <c r="B134" s="11" t="s">
        <v>237</v>
      </c>
      <c r="C134" s="11" t="s">
        <v>765</v>
      </c>
      <c r="D134" s="11" t="s">
        <v>43</v>
      </c>
      <c r="E134" s="73">
        <v>112.2</v>
      </c>
      <c r="F134" s="11"/>
    </row>
    <row r="135" spans="1:6" x14ac:dyDescent="0.25">
      <c r="A135" s="4" t="s">
        <v>62</v>
      </c>
      <c r="B135" s="4" t="s">
        <v>237</v>
      </c>
      <c r="C135" s="4" t="s">
        <v>765</v>
      </c>
      <c r="D135" s="4" t="s">
        <v>43</v>
      </c>
      <c r="E135" s="5">
        <v>85.800000000000011</v>
      </c>
      <c r="F135" s="4"/>
    </row>
    <row r="136" spans="1:6" x14ac:dyDescent="0.25">
      <c r="A136" s="11" t="s">
        <v>62</v>
      </c>
      <c r="B136" s="11" t="s">
        <v>237</v>
      </c>
      <c r="C136" s="11" t="s">
        <v>765</v>
      </c>
      <c r="D136" s="11" t="s">
        <v>43</v>
      </c>
      <c r="E136" s="73">
        <v>72.600000000000009</v>
      </c>
      <c r="F136" s="11"/>
    </row>
    <row r="137" spans="1:6" ht="15.75" thickBot="1" x14ac:dyDescent="0.3">
      <c r="A137" s="50" t="s">
        <v>62</v>
      </c>
      <c r="B137" s="50" t="s">
        <v>237</v>
      </c>
      <c r="C137" s="50" t="s">
        <v>765</v>
      </c>
      <c r="D137" s="50" t="s">
        <v>43</v>
      </c>
      <c r="E137" s="51">
        <v>58.300000000000004</v>
      </c>
      <c r="F137" s="50"/>
    </row>
    <row r="138" spans="1:6" ht="100.5" thickTop="1" x14ac:dyDescent="0.25">
      <c r="A138" s="10" t="s">
        <v>382</v>
      </c>
      <c r="B138" s="10" t="s">
        <v>198</v>
      </c>
      <c r="C138" s="10" t="s">
        <v>741</v>
      </c>
      <c r="D138" s="10" t="s">
        <v>40</v>
      </c>
      <c r="E138" s="75">
        <v>300</v>
      </c>
      <c r="F138" s="10"/>
    </row>
    <row r="139" spans="1:6" x14ac:dyDescent="0.25">
      <c r="A139" s="4" t="s">
        <v>382</v>
      </c>
      <c r="B139" s="4"/>
      <c r="C139" s="4"/>
      <c r="D139" s="4" t="s">
        <v>21</v>
      </c>
      <c r="E139" s="5">
        <v>270</v>
      </c>
      <c r="F139" s="4"/>
    </row>
    <row r="140" spans="1:6" x14ac:dyDescent="0.25">
      <c r="A140" s="11" t="s">
        <v>382</v>
      </c>
      <c r="B140" s="11"/>
      <c r="C140" s="11"/>
      <c r="D140" s="11" t="s">
        <v>7</v>
      </c>
      <c r="E140" s="73">
        <v>250</v>
      </c>
      <c r="F140" s="11"/>
    </row>
    <row r="141" spans="1:6" x14ac:dyDescent="0.25">
      <c r="A141" s="4" t="s">
        <v>382</v>
      </c>
      <c r="B141" s="4"/>
      <c r="C141" s="4"/>
      <c r="D141" s="4" t="s">
        <v>42</v>
      </c>
      <c r="E141" s="5">
        <v>240</v>
      </c>
      <c r="F141" s="4"/>
    </row>
    <row r="142" spans="1:6" x14ac:dyDescent="0.25">
      <c r="A142" s="11" t="s">
        <v>382</v>
      </c>
      <c r="B142" s="11"/>
      <c r="C142" s="11"/>
      <c r="D142" s="11" t="s">
        <v>10</v>
      </c>
      <c r="E142" s="73">
        <v>210</v>
      </c>
      <c r="F142" s="11"/>
    </row>
    <row r="143" spans="1:6" x14ac:dyDescent="0.25">
      <c r="A143" s="4" t="s">
        <v>382</v>
      </c>
      <c r="B143" s="4"/>
      <c r="C143" s="4"/>
      <c r="D143" s="4" t="s">
        <v>34</v>
      </c>
      <c r="E143" s="5">
        <v>190</v>
      </c>
      <c r="F143" s="4"/>
    </row>
    <row r="144" spans="1:6" x14ac:dyDescent="0.25">
      <c r="A144" s="11" t="s">
        <v>382</v>
      </c>
      <c r="B144" s="11"/>
      <c r="C144" s="11"/>
      <c r="D144" s="11" t="s">
        <v>13</v>
      </c>
      <c r="E144" s="73">
        <v>160</v>
      </c>
      <c r="F144" s="11"/>
    </row>
    <row r="145" spans="1:6" x14ac:dyDescent="0.25">
      <c r="A145" s="4" t="s">
        <v>382</v>
      </c>
      <c r="B145" s="4"/>
      <c r="C145" s="4"/>
      <c r="D145" s="4" t="s">
        <v>43</v>
      </c>
      <c r="E145" s="5">
        <v>140</v>
      </c>
      <c r="F145" s="4"/>
    </row>
    <row r="146" spans="1:6" ht="15.75" thickBot="1" x14ac:dyDescent="0.3">
      <c r="A146" s="12" t="s">
        <v>382</v>
      </c>
      <c r="B146" s="12"/>
      <c r="C146" s="12"/>
      <c r="D146" s="12" t="s">
        <v>12</v>
      </c>
      <c r="E146" s="74">
        <v>140</v>
      </c>
      <c r="F146" s="12"/>
    </row>
    <row r="147" spans="1:6" ht="15.75" thickTop="1" x14ac:dyDescent="0.25">
      <c r="A147" s="52" t="s">
        <v>807</v>
      </c>
      <c r="B147" s="52" t="s">
        <v>376</v>
      </c>
      <c r="C147" s="52" t="s">
        <v>808</v>
      </c>
      <c r="D147" s="52" t="s">
        <v>18</v>
      </c>
      <c r="E147" s="53">
        <v>357.5</v>
      </c>
      <c r="F147" s="52"/>
    </row>
    <row r="148" spans="1:6" x14ac:dyDescent="0.25">
      <c r="A148" s="11" t="s">
        <v>807</v>
      </c>
      <c r="B148" s="11" t="s">
        <v>376</v>
      </c>
      <c r="C148" s="11" t="s">
        <v>808</v>
      </c>
      <c r="D148" s="11" t="s">
        <v>9</v>
      </c>
      <c r="E148" s="73">
        <v>275</v>
      </c>
      <c r="F148" s="11"/>
    </row>
    <row r="149" spans="1:6" x14ac:dyDescent="0.25">
      <c r="A149" s="4" t="s">
        <v>807</v>
      </c>
      <c r="B149" s="4" t="s">
        <v>376</v>
      </c>
      <c r="C149" s="4" t="s">
        <v>808</v>
      </c>
      <c r="D149" s="4" t="s">
        <v>9</v>
      </c>
      <c r="E149" s="5">
        <v>275</v>
      </c>
      <c r="F149" s="4"/>
    </row>
    <row r="150" spans="1:6" x14ac:dyDescent="0.25">
      <c r="A150" s="11" t="s">
        <v>807</v>
      </c>
      <c r="B150" s="11" t="s">
        <v>376</v>
      </c>
      <c r="C150" s="11" t="s">
        <v>808</v>
      </c>
      <c r="D150" s="11" t="s">
        <v>9</v>
      </c>
      <c r="E150" s="73">
        <v>275</v>
      </c>
      <c r="F150" s="11"/>
    </row>
    <row r="151" spans="1:6" x14ac:dyDescent="0.25">
      <c r="A151" s="4" t="s">
        <v>807</v>
      </c>
      <c r="B151" s="4" t="s">
        <v>376</v>
      </c>
      <c r="C151" s="4" t="s">
        <v>808</v>
      </c>
      <c r="D151" s="4" t="s">
        <v>34</v>
      </c>
      <c r="E151" s="5">
        <v>258.5</v>
      </c>
      <c r="F151" s="4"/>
    </row>
    <row r="152" spans="1:6" x14ac:dyDescent="0.25">
      <c r="A152" s="11" t="s">
        <v>807</v>
      </c>
      <c r="B152" s="11" t="s">
        <v>376</v>
      </c>
      <c r="C152" s="11" t="s">
        <v>808</v>
      </c>
      <c r="D152" s="11" t="s">
        <v>34</v>
      </c>
      <c r="E152" s="73">
        <v>258.5</v>
      </c>
      <c r="F152" s="11"/>
    </row>
    <row r="153" spans="1:6" x14ac:dyDescent="0.25">
      <c r="A153" s="4" t="s">
        <v>807</v>
      </c>
      <c r="B153" s="4" t="s">
        <v>376</v>
      </c>
      <c r="C153" s="4" t="s">
        <v>808</v>
      </c>
      <c r="D153" s="4" t="s">
        <v>12</v>
      </c>
      <c r="E153" s="5">
        <v>155</v>
      </c>
      <c r="F153" s="4"/>
    </row>
    <row r="154" spans="1:6" ht="15.75" thickBot="1" x14ac:dyDescent="0.3">
      <c r="A154" s="12" t="s">
        <v>807</v>
      </c>
      <c r="B154" s="12" t="s">
        <v>376</v>
      </c>
      <c r="C154" s="12" t="s">
        <v>808</v>
      </c>
      <c r="D154" s="12" t="s">
        <v>13</v>
      </c>
      <c r="E154" s="74">
        <v>195</v>
      </c>
      <c r="F154" s="12"/>
    </row>
    <row r="155" spans="1:6" ht="72" thickTop="1" x14ac:dyDescent="0.25">
      <c r="A155" s="52" t="s">
        <v>82</v>
      </c>
      <c r="B155" s="52" t="s">
        <v>5</v>
      </c>
      <c r="C155" s="52" t="s">
        <v>718</v>
      </c>
      <c r="D155" s="52" t="s">
        <v>18</v>
      </c>
      <c r="E155" s="53">
        <v>308</v>
      </c>
      <c r="F155" s="52" t="s">
        <v>84</v>
      </c>
    </row>
    <row r="156" spans="1:6" ht="71.25" x14ac:dyDescent="0.25">
      <c r="A156" s="11" t="s">
        <v>82</v>
      </c>
      <c r="B156" s="11" t="s">
        <v>5</v>
      </c>
      <c r="C156" s="11" t="s">
        <v>718</v>
      </c>
      <c r="D156" s="11" t="s">
        <v>42</v>
      </c>
      <c r="E156" s="73">
        <v>264</v>
      </c>
      <c r="F156" s="11" t="s">
        <v>84</v>
      </c>
    </row>
    <row r="157" spans="1:6" ht="71.25" x14ac:dyDescent="0.25">
      <c r="A157" s="4" t="s">
        <v>82</v>
      </c>
      <c r="B157" s="4" t="s">
        <v>5</v>
      </c>
      <c r="C157" s="4" t="s">
        <v>718</v>
      </c>
      <c r="D157" s="4" t="s">
        <v>10</v>
      </c>
      <c r="E157" s="5">
        <v>242.00000000000003</v>
      </c>
      <c r="F157" s="4" t="s">
        <v>84</v>
      </c>
    </row>
    <row r="158" spans="1:6" ht="71.25" x14ac:dyDescent="0.25">
      <c r="A158" s="11" t="s">
        <v>82</v>
      </c>
      <c r="B158" s="11" t="s">
        <v>5</v>
      </c>
      <c r="C158" s="11" t="s">
        <v>718</v>
      </c>
      <c r="D158" s="11" t="s">
        <v>34</v>
      </c>
      <c r="E158" s="73">
        <v>187.00000000000003</v>
      </c>
      <c r="F158" s="11" t="s">
        <v>84</v>
      </c>
    </row>
    <row r="159" spans="1:6" ht="71.25" x14ac:dyDescent="0.25">
      <c r="A159" s="4" t="s">
        <v>82</v>
      </c>
      <c r="B159" s="4" t="s">
        <v>5</v>
      </c>
      <c r="C159" s="4" t="s">
        <v>718</v>
      </c>
      <c r="D159" s="4" t="s">
        <v>43</v>
      </c>
      <c r="E159" s="5">
        <v>176</v>
      </c>
      <c r="F159" s="4" t="s">
        <v>84</v>
      </c>
    </row>
    <row r="160" spans="1:6" ht="72" thickBot="1" x14ac:dyDescent="0.3">
      <c r="A160" s="12" t="s">
        <v>82</v>
      </c>
      <c r="B160" s="12" t="s">
        <v>5</v>
      </c>
      <c r="C160" s="12" t="s">
        <v>718</v>
      </c>
      <c r="D160" s="12" t="s">
        <v>12</v>
      </c>
      <c r="E160" s="74">
        <v>154</v>
      </c>
      <c r="F160" s="12" t="s">
        <v>84</v>
      </c>
    </row>
    <row r="161" spans="1:6" ht="15.75" thickTop="1" x14ac:dyDescent="0.25">
      <c r="A161" s="52" t="s">
        <v>481</v>
      </c>
      <c r="B161" s="52" t="s">
        <v>291</v>
      </c>
      <c r="C161" s="52" t="s">
        <v>718</v>
      </c>
      <c r="D161" s="52" t="s">
        <v>18</v>
      </c>
      <c r="E161" s="53">
        <v>528</v>
      </c>
      <c r="F161" s="52" t="s">
        <v>742</v>
      </c>
    </row>
    <row r="162" spans="1:6" x14ac:dyDescent="0.25">
      <c r="A162" s="11" t="s">
        <v>481</v>
      </c>
      <c r="B162" s="11" t="s">
        <v>291</v>
      </c>
      <c r="C162" s="11" t="s">
        <v>718</v>
      </c>
      <c r="D162" s="11" t="s">
        <v>42</v>
      </c>
      <c r="E162" s="73">
        <v>385</v>
      </c>
      <c r="F162" s="11" t="s">
        <v>743</v>
      </c>
    </row>
    <row r="163" spans="1:6" x14ac:dyDescent="0.25">
      <c r="A163" s="4" t="s">
        <v>481</v>
      </c>
      <c r="B163" s="4" t="s">
        <v>291</v>
      </c>
      <c r="C163" s="4" t="s">
        <v>718</v>
      </c>
      <c r="D163" s="4" t="s">
        <v>42</v>
      </c>
      <c r="E163" s="5">
        <v>385</v>
      </c>
      <c r="F163" s="4" t="s">
        <v>744</v>
      </c>
    </row>
    <row r="164" spans="1:6" x14ac:dyDescent="0.25">
      <c r="A164" s="11" t="s">
        <v>481</v>
      </c>
      <c r="B164" s="11" t="s">
        <v>291</v>
      </c>
      <c r="C164" s="11" t="s">
        <v>718</v>
      </c>
      <c r="D164" s="11" t="s">
        <v>9</v>
      </c>
      <c r="E164" s="73">
        <v>264</v>
      </c>
      <c r="F164" s="11" t="s">
        <v>745</v>
      </c>
    </row>
    <row r="165" spans="1:6" x14ac:dyDescent="0.25">
      <c r="A165" s="4" t="s">
        <v>481</v>
      </c>
      <c r="B165" s="4" t="s">
        <v>291</v>
      </c>
      <c r="C165" s="4" t="s">
        <v>718</v>
      </c>
      <c r="D165" s="4" t="s">
        <v>9</v>
      </c>
      <c r="E165" s="5">
        <v>264</v>
      </c>
      <c r="F165" s="4" t="s">
        <v>746</v>
      </c>
    </row>
    <row r="166" spans="1:6" ht="15.75" thickBot="1" x14ac:dyDescent="0.3">
      <c r="A166" s="12" t="s">
        <v>481</v>
      </c>
      <c r="B166" s="12" t="s">
        <v>291</v>
      </c>
      <c r="C166" s="12" t="s">
        <v>718</v>
      </c>
      <c r="D166" s="12" t="s">
        <v>10</v>
      </c>
      <c r="E166" s="74">
        <v>242</v>
      </c>
      <c r="F166" s="12" t="s">
        <v>747</v>
      </c>
    </row>
    <row r="167" spans="1:6" ht="29.25" thickTop="1" x14ac:dyDescent="0.25">
      <c r="A167" s="52" t="s">
        <v>452</v>
      </c>
      <c r="B167" s="52" t="s">
        <v>383</v>
      </c>
      <c r="C167" s="52" t="s">
        <v>718</v>
      </c>
      <c r="D167" s="52" t="s">
        <v>18</v>
      </c>
      <c r="E167" s="53">
        <v>396</v>
      </c>
      <c r="F167" s="52" t="s">
        <v>451</v>
      </c>
    </row>
    <row r="168" spans="1:6" x14ac:dyDescent="0.25">
      <c r="A168" s="11" t="s">
        <v>452</v>
      </c>
      <c r="B168" s="11" t="s">
        <v>383</v>
      </c>
      <c r="C168" s="11" t="s">
        <v>718</v>
      </c>
      <c r="D168" s="11" t="s">
        <v>21</v>
      </c>
      <c r="E168" s="73">
        <v>396</v>
      </c>
      <c r="F168" s="11"/>
    </row>
    <row r="169" spans="1:6" x14ac:dyDescent="0.25">
      <c r="A169" s="4" t="s">
        <v>452</v>
      </c>
      <c r="B169" s="4" t="s">
        <v>383</v>
      </c>
      <c r="C169" s="4" t="s">
        <v>718</v>
      </c>
      <c r="D169" s="4" t="s">
        <v>9</v>
      </c>
      <c r="E169" s="5">
        <v>297</v>
      </c>
      <c r="F169" s="4"/>
    </row>
    <row r="170" spans="1:6" x14ac:dyDescent="0.25">
      <c r="A170" s="11" t="s">
        <v>452</v>
      </c>
      <c r="B170" s="11" t="s">
        <v>383</v>
      </c>
      <c r="C170" s="11" t="s">
        <v>718</v>
      </c>
      <c r="D170" s="11" t="s">
        <v>10</v>
      </c>
      <c r="E170" s="73">
        <v>264</v>
      </c>
      <c r="F170" s="11"/>
    </row>
    <row r="171" spans="1:6" x14ac:dyDescent="0.25">
      <c r="A171" s="4" t="s">
        <v>452</v>
      </c>
      <c r="B171" s="4" t="s">
        <v>383</v>
      </c>
      <c r="C171" s="4" t="s">
        <v>718</v>
      </c>
      <c r="D171" s="4" t="s">
        <v>34</v>
      </c>
      <c r="E171" s="5">
        <v>220</v>
      </c>
      <c r="F171" s="4"/>
    </row>
    <row r="172" spans="1:6" x14ac:dyDescent="0.25">
      <c r="A172" s="11" t="s">
        <v>452</v>
      </c>
      <c r="B172" s="11" t="s">
        <v>383</v>
      </c>
      <c r="C172" s="11" t="s">
        <v>718</v>
      </c>
      <c r="D172" s="11" t="s">
        <v>12</v>
      </c>
      <c r="E172" s="73">
        <v>214.5</v>
      </c>
      <c r="F172" s="11"/>
    </row>
    <row r="173" spans="1:6" ht="15.75" thickBot="1" x14ac:dyDescent="0.3">
      <c r="A173" s="50" t="s">
        <v>452</v>
      </c>
      <c r="B173" s="50" t="s">
        <v>383</v>
      </c>
      <c r="C173" s="50" t="s">
        <v>718</v>
      </c>
      <c r="D173" s="50" t="s">
        <v>43</v>
      </c>
      <c r="E173" s="51">
        <v>225.5</v>
      </c>
      <c r="F173" s="50"/>
    </row>
    <row r="174" spans="1:6" ht="15.75" thickTop="1" x14ac:dyDescent="0.25">
      <c r="A174" s="10" t="s">
        <v>810</v>
      </c>
      <c r="B174" s="10" t="s">
        <v>5</v>
      </c>
      <c r="C174" s="10" t="s">
        <v>811</v>
      </c>
      <c r="D174" s="10" t="s">
        <v>18</v>
      </c>
      <c r="E174" s="75">
        <v>385</v>
      </c>
      <c r="F174" s="10"/>
    </row>
    <row r="175" spans="1:6" x14ac:dyDescent="0.25">
      <c r="A175" s="4" t="s">
        <v>810</v>
      </c>
      <c r="B175" s="4" t="s">
        <v>5</v>
      </c>
      <c r="C175" s="4" t="s">
        <v>811</v>
      </c>
      <c r="D175" s="4" t="s">
        <v>7</v>
      </c>
      <c r="E175" s="5">
        <v>315</v>
      </c>
      <c r="F175" s="4"/>
    </row>
    <row r="176" spans="1:6" x14ac:dyDescent="0.25">
      <c r="A176" s="11" t="s">
        <v>810</v>
      </c>
      <c r="B176" s="11" t="s">
        <v>5</v>
      </c>
      <c r="C176" s="11" t="s">
        <v>811</v>
      </c>
      <c r="D176" s="11" t="s">
        <v>42</v>
      </c>
      <c r="E176" s="73">
        <v>315</v>
      </c>
      <c r="F176" s="11"/>
    </row>
    <row r="177" spans="1:6" x14ac:dyDescent="0.25">
      <c r="A177" s="4" t="s">
        <v>810</v>
      </c>
      <c r="B177" s="4" t="s">
        <v>5</v>
      </c>
      <c r="C177" s="4" t="s">
        <v>811</v>
      </c>
      <c r="D177" s="4" t="s">
        <v>9</v>
      </c>
      <c r="E177" s="5">
        <v>285</v>
      </c>
      <c r="F177" s="4"/>
    </row>
    <row r="178" spans="1:6" x14ac:dyDescent="0.25">
      <c r="A178" s="11" t="s">
        <v>810</v>
      </c>
      <c r="B178" s="11" t="s">
        <v>5</v>
      </c>
      <c r="C178" s="11" t="s">
        <v>811</v>
      </c>
      <c r="D178" s="11" t="s">
        <v>10</v>
      </c>
      <c r="E178" s="73">
        <v>220</v>
      </c>
      <c r="F178" s="11"/>
    </row>
    <row r="179" spans="1:6" x14ac:dyDescent="0.25">
      <c r="A179" s="4" t="s">
        <v>810</v>
      </c>
      <c r="B179" s="4" t="s">
        <v>5</v>
      </c>
      <c r="C179" s="4" t="s">
        <v>811</v>
      </c>
      <c r="D179" s="4" t="s">
        <v>34</v>
      </c>
      <c r="E179" s="5">
        <v>185</v>
      </c>
      <c r="F179" s="4"/>
    </row>
    <row r="180" spans="1:6" x14ac:dyDescent="0.25">
      <c r="A180" s="11" t="s">
        <v>810</v>
      </c>
      <c r="B180" s="11" t="s">
        <v>5</v>
      </c>
      <c r="C180" s="11" t="s">
        <v>811</v>
      </c>
      <c r="D180" s="11" t="s">
        <v>13</v>
      </c>
      <c r="E180" s="73">
        <v>149</v>
      </c>
      <c r="F180" s="11"/>
    </row>
    <row r="181" spans="1:6" x14ac:dyDescent="0.25">
      <c r="A181" s="4" t="s">
        <v>810</v>
      </c>
      <c r="B181" s="4" t="s">
        <v>5</v>
      </c>
      <c r="C181" s="4" t="s">
        <v>811</v>
      </c>
      <c r="D181" s="4" t="s">
        <v>43</v>
      </c>
      <c r="E181" s="5">
        <v>149</v>
      </c>
      <c r="F181" s="4"/>
    </row>
    <row r="182" spans="1:6" ht="15.75" thickBot="1" x14ac:dyDescent="0.3">
      <c r="A182" s="12" t="s">
        <v>810</v>
      </c>
      <c r="B182" s="12" t="s">
        <v>5</v>
      </c>
      <c r="C182" s="12" t="s">
        <v>811</v>
      </c>
      <c r="D182" s="12" t="s">
        <v>12</v>
      </c>
      <c r="E182" s="74">
        <v>149</v>
      </c>
      <c r="F182" s="12"/>
    </row>
    <row r="183" spans="1:6" ht="15.75" thickTop="1" x14ac:dyDescent="0.25">
      <c r="A183" s="52" t="s">
        <v>488</v>
      </c>
      <c r="B183" s="52" t="s">
        <v>291</v>
      </c>
      <c r="C183" s="52" t="s">
        <v>812</v>
      </c>
      <c r="D183" s="52" t="s">
        <v>10</v>
      </c>
      <c r="E183" s="53">
        <v>275</v>
      </c>
      <c r="F183" s="52" t="s">
        <v>816</v>
      </c>
    </row>
    <row r="184" spans="1:6" x14ac:dyDescent="0.25">
      <c r="A184" s="11" t="s">
        <v>488</v>
      </c>
      <c r="B184" s="11" t="s">
        <v>813</v>
      </c>
      <c r="C184" s="11" t="s">
        <v>814</v>
      </c>
      <c r="D184" s="11" t="s">
        <v>10</v>
      </c>
      <c r="E184" s="73">
        <v>275</v>
      </c>
      <c r="F184" s="11" t="s">
        <v>817</v>
      </c>
    </row>
    <row r="185" spans="1:6" x14ac:dyDescent="0.25">
      <c r="A185" s="4" t="s">
        <v>488</v>
      </c>
      <c r="B185" s="4" t="s">
        <v>86</v>
      </c>
      <c r="C185" s="4" t="s">
        <v>815</v>
      </c>
      <c r="D185" s="4" t="s">
        <v>9</v>
      </c>
      <c r="E185" s="5">
        <v>285</v>
      </c>
      <c r="F185" s="4" t="s">
        <v>818</v>
      </c>
    </row>
    <row r="186" spans="1:6" x14ac:dyDescent="0.25">
      <c r="A186" s="11" t="s">
        <v>488</v>
      </c>
      <c r="B186" s="11" t="s">
        <v>86</v>
      </c>
      <c r="C186" s="11" t="s">
        <v>815</v>
      </c>
      <c r="D186" s="11" t="s">
        <v>21</v>
      </c>
      <c r="E186" s="73">
        <v>335</v>
      </c>
      <c r="F186" s="11" t="s">
        <v>819</v>
      </c>
    </row>
    <row r="187" spans="1:6" ht="15.75" thickBot="1" x14ac:dyDescent="0.3">
      <c r="A187" s="50" t="s">
        <v>488</v>
      </c>
      <c r="B187" s="50" t="s">
        <v>291</v>
      </c>
      <c r="C187" s="50" t="s">
        <v>815</v>
      </c>
      <c r="D187" s="50" t="s">
        <v>18</v>
      </c>
      <c r="E187" s="51">
        <v>383</v>
      </c>
      <c r="F187" s="50" t="s">
        <v>820</v>
      </c>
    </row>
    <row r="188" spans="1:6" ht="15.75" thickTop="1" x14ac:dyDescent="0.25">
      <c r="A188" s="10" t="s">
        <v>241</v>
      </c>
      <c r="B188" s="10" t="s">
        <v>5</v>
      </c>
      <c r="C188" s="10" t="s">
        <v>238</v>
      </c>
      <c r="D188" s="10" t="s">
        <v>42</v>
      </c>
      <c r="E188" s="75">
        <v>440</v>
      </c>
      <c r="F188" s="10"/>
    </row>
    <row r="189" spans="1:6" x14ac:dyDescent="0.25">
      <c r="A189" s="4" t="s">
        <v>241</v>
      </c>
      <c r="B189" s="4" t="s">
        <v>5</v>
      </c>
      <c r="C189" s="4" t="s">
        <v>238</v>
      </c>
      <c r="D189" s="4" t="s">
        <v>7</v>
      </c>
      <c r="E189" s="5">
        <v>385</v>
      </c>
      <c r="F189" s="4"/>
    </row>
    <row r="190" spans="1:6" x14ac:dyDescent="0.25">
      <c r="A190" s="11" t="s">
        <v>241</v>
      </c>
      <c r="B190" s="11" t="s">
        <v>5</v>
      </c>
      <c r="C190" s="11" t="s">
        <v>234</v>
      </c>
      <c r="D190" s="11" t="s">
        <v>10</v>
      </c>
      <c r="E190" s="73">
        <v>231</v>
      </c>
      <c r="F190" s="11"/>
    </row>
    <row r="191" spans="1:6" x14ac:dyDescent="0.25">
      <c r="A191" s="4" t="s">
        <v>241</v>
      </c>
      <c r="B191" s="4" t="s">
        <v>5</v>
      </c>
      <c r="C191" s="4" t="s">
        <v>239</v>
      </c>
      <c r="D191" s="4" t="s">
        <v>43</v>
      </c>
      <c r="E191" s="5">
        <v>209</v>
      </c>
      <c r="F191" s="4"/>
    </row>
    <row r="192" spans="1:6" x14ac:dyDescent="0.25">
      <c r="A192" s="11" t="s">
        <v>241</v>
      </c>
      <c r="B192" s="11" t="s">
        <v>5</v>
      </c>
      <c r="C192" s="11" t="s">
        <v>12</v>
      </c>
      <c r="D192" s="11" t="s">
        <v>12</v>
      </c>
      <c r="E192" s="73">
        <v>154</v>
      </c>
      <c r="F192" s="11"/>
    </row>
    <row r="193" spans="1:6" ht="15.75" thickBot="1" x14ac:dyDescent="0.3">
      <c r="A193" s="50" t="s">
        <v>241</v>
      </c>
      <c r="B193" s="50" t="s">
        <v>5</v>
      </c>
      <c r="C193" s="50" t="s">
        <v>240</v>
      </c>
      <c r="D193" s="50" t="s">
        <v>13</v>
      </c>
      <c r="E193" s="51">
        <v>187</v>
      </c>
      <c r="F193" s="50"/>
    </row>
    <row r="194" spans="1:6" ht="15.75" thickTop="1" x14ac:dyDescent="0.25">
      <c r="A194" s="10" t="s">
        <v>809</v>
      </c>
      <c r="B194" s="10" t="s">
        <v>376</v>
      </c>
      <c r="C194" s="10" t="s">
        <v>718</v>
      </c>
      <c r="D194" s="10" t="s">
        <v>40</v>
      </c>
      <c r="E194" s="75">
        <v>330</v>
      </c>
      <c r="F194" s="10"/>
    </row>
    <row r="195" spans="1:6" x14ac:dyDescent="0.25">
      <c r="A195" s="4" t="s">
        <v>809</v>
      </c>
      <c r="B195" s="4" t="s">
        <v>376</v>
      </c>
      <c r="C195" s="4" t="s">
        <v>718</v>
      </c>
      <c r="D195" s="4" t="s">
        <v>42</v>
      </c>
      <c r="E195" s="5">
        <v>330</v>
      </c>
      <c r="F195" s="4"/>
    </row>
    <row r="196" spans="1:6" x14ac:dyDescent="0.25">
      <c r="A196" s="11" t="s">
        <v>809</v>
      </c>
      <c r="B196" s="11" t="s">
        <v>376</v>
      </c>
      <c r="C196" s="11" t="s">
        <v>718</v>
      </c>
      <c r="D196" s="11" t="s">
        <v>10</v>
      </c>
      <c r="E196" s="73">
        <v>275</v>
      </c>
      <c r="F196" s="11"/>
    </row>
    <row r="197" spans="1:6" ht="15.75" thickBot="1" x14ac:dyDescent="0.3">
      <c r="A197" s="50" t="s">
        <v>809</v>
      </c>
      <c r="B197" s="50" t="s">
        <v>376</v>
      </c>
      <c r="C197" s="50" t="s">
        <v>718</v>
      </c>
      <c r="D197" s="50" t="s">
        <v>43</v>
      </c>
      <c r="E197" s="51">
        <v>187</v>
      </c>
      <c r="F197" s="50"/>
    </row>
    <row r="198" spans="1:6" ht="15.75" thickTop="1" x14ac:dyDescent="0.25">
      <c r="A198" s="10" t="s">
        <v>68</v>
      </c>
      <c r="B198" s="10" t="s">
        <v>63</v>
      </c>
      <c r="C198" s="10" t="s">
        <v>718</v>
      </c>
      <c r="D198" s="10" t="s">
        <v>18</v>
      </c>
      <c r="E198" s="75">
        <v>396</v>
      </c>
      <c r="F198" s="10" t="s">
        <v>18</v>
      </c>
    </row>
    <row r="199" spans="1:6" ht="28.5" x14ac:dyDescent="0.25">
      <c r="A199" s="4" t="s">
        <v>68</v>
      </c>
      <c r="B199" s="4" t="s">
        <v>63</v>
      </c>
      <c r="C199" s="4" t="s">
        <v>718</v>
      </c>
      <c r="D199" s="4" t="s">
        <v>7</v>
      </c>
      <c r="E199" s="5">
        <v>374</v>
      </c>
      <c r="F199" s="4" t="s">
        <v>64</v>
      </c>
    </row>
    <row r="200" spans="1:6" x14ac:dyDescent="0.25">
      <c r="A200" s="11" t="s">
        <v>68</v>
      </c>
      <c r="B200" s="11" t="s">
        <v>63</v>
      </c>
      <c r="C200" s="11" t="s">
        <v>718</v>
      </c>
      <c r="D200" s="11" t="s">
        <v>21</v>
      </c>
      <c r="E200" s="73">
        <v>341</v>
      </c>
      <c r="F200" s="11" t="s">
        <v>21</v>
      </c>
    </row>
    <row r="201" spans="1:6" x14ac:dyDescent="0.25">
      <c r="A201" s="4" t="s">
        <v>68</v>
      </c>
      <c r="B201" s="4" t="s">
        <v>63</v>
      </c>
      <c r="C201" s="4" t="s">
        <v>718</v>
      </c>
      <c r="D201" s="4" t="s">
        <v>42</v>
      </c>
      <c r="E201" s="5">
        <v>319</v>
      </c>
      <c r="F201" s="4" t="s">
        <v>42</v>
      </c>
    </row>
    <row r="202" spans="1:6" x14ac:dyDescent="0.25">
      <c r="A202" s="11" t="s">
        <v>68</v>
      </c>
      <c r="B202" s="11" t="s">
        <v>63</v>
      </c>
      <c r="C202" s="11" t="s">
        <v>718</v>
      </c>
      <c r="D202" s="11" t="s">
        <v>9</v>
      </c>
      <c r="E202" s="73">
        <v>286</v>
      </c>
      <c r="F202" s="11" t="s">
        <v>9</v>
      </c>
    </row>
    <row r="203" spans="1:6" ht="28.5" x14ac:dyDescent="0.25">
      <c r="A203" s="4" t="s">
        <v>68</v>
      </c>
      <c r="B203" s="4" t="s">
        <v>63</v>
      </c>
      <c r="C203" s="4" t="s">
        <v>718</v>
      </c>
      <c r="D203" s="4" t="s">
        <v>34</v>
      </c>
      <c r="E203" s="5">
        <v>264</v>
      </c>
      <c r="F203" s="4" t="s">
        <v>446</v>
      </c>
    </row>
    <row r="204" spans="1:6" ht="28.5" x14ac:dyDescent="0.25">
      <c r="A204" s="11" t="s">
        <v>68</v>
      </c>
      <c r="B204" s="11" t="s">
        <v>63</v>
      </c>
      <c r="C204" s="11" t="s">
        <v>718</v>
      </c>
      <c r="D204" s="11" t="s">
        <v>10</v>
      </c>
      <c r="E204" s="73">
        <v>242</v>
      </c>
      <c r="F204" s="11" t="s">
        <v>447</v>
      </c>
    </row>
    <row r="205" spans="1:6" x14ac:dyDescent="0.25">
      <c r="A205" s="4" t="s">
        <v>68</v>
      </c>
      <c r="B205" s="4" t="s">
        <v>63</v>
      </c>
      <c r="C205" s="4" t="s">
        <v>718</v>
      </c>
      <c r="D205" s="4" t="s">
        <v>13</v>
      </c>
      <c r="E205" s="5">
        <v>209</v>
      </c>
      <c r="F205" s="4" t="s">
        <v>67</v>
      </c>
    </row>
    <row r="206" spans="1:6" x14ac:dyDescent="0.25">
      <c r="A206" s="11" t="s">
        <v>68</v>
      </c>
      <c r="B206" s="11" t="s">
        <v>63</v>
      </c>
      <c r="C206" s="11" t="s">
        <v>718</v>
      </c>
      <c r="D206" s="11" t="s">
        <v>43</v>
      </c>
      <c r="E206" s="73">
        <v>165</v>
      </c>
      <c r="F206" s="11" t="s">
        <v>448</v>
      </c>
    </row>
    <row r="207" spans="1:6" ht="15.75" thickBot="1" x14ac:dyDescent="0.3">
      <c r="A207" s="50" t="s">
        <v>68</v>
      </c>
      <c r="B207" s="50" t="s">
        <v>63</v>
      </c>
      <c r="C207" s="50" t="s">
        <v>718</v>
      </c>
      <c r="D207" s="50" t="s">
        <v>12</v>
      </c>
      <c r="E207" s="51">
        <v>132</v>
      </c>
      <c r="F207" s="50" t="s">
        <v>12</v>
      </c>
    </row>
    <row r="208" spans="1:6" ht="15.75" thickTop="1" x14ac:dyDescent="0.25">
      <c r="A208" s="10" t="s">
        <v>251</v>
      </c>
      <c r="B208" s="10" t="s">
        <v>63</v>
      </c>
      <c r="C208" s="10" t="s">
        <v>769</v>
      </c>
      <c r="D208" s="10" t="s">
        <v>10</v>
      </c>
      <c r="E208" s="75">
        <v>120.3125</v>
      </c>
      <c r="F208" s="10" t="s">
        <v>770</v>
      </c>
    </row>
    <row r="209" spans="1:6" x14ac:dyDescent="0.25">
      <c r="A209" s="4" t="s">
        <v>251</v>
      </c>
      <c r="B209" s="4" t="s">
        <v>63</v>
      </c>
      <c r="C209" s="4" t="s">
        <v>769</v>
      </c>
      <c r="D209" s="4" t="s">
        <v>13</v>
      </c>
      <c r="E209" s="5">
        <v>173.25</v>
      </c>
      <c r="F209" s="4" t="s">
        <v>771</v>
      </c>
    </row>
    <row r="210" spans="1:6" ht="28.5" x14ac:dyDescent="0.25">
      <c r="A210" s="11" t="s">
        <v>251</v>
      </c>
      <c r="B210" s="11" t="s">
        <v>63</v>
      </c>
      <c r="C210" s="11" t="s">
        <v>769</v>
      </c>
      <c r="D210" s="11" t="s">
        <v>13</v>
      </c>
      <c r="E210" s="73">
        <v>197.3125</v>
      </c>
      <c r="F210" s="11" t="s">
        <v>772</v>
      </c>
    </row>
    <row r="211" spans="1:6" x14ac:dyDescent="0.25">
      <c r="A211" s="4" t="s">
        <v>251</v>
      </c>
      <c r="B211" s="4" t="s">
        <v>63</v>
      </c>
      <c r="C211" s="4" t="s">
        <v>769</v>
      </c>
      <c r="D211" s="4" t="s">
        <v>13</v>
      </c>
      <c r="E211" s="5">
        <v>197.3125</v>
      </c>
      <c r="F211" s="4" t="s">
        <v>773</v>
      </c>
    </row>
    <row r="212" spans="1:6" x14ac:dyDescent="0.25">
      <c r="A212" s="11" t="s">
        <v>251</v>
      </c>
      <c r="B212" s="11" t="s">
        <v>63</v>
      </c>
      <c r="C212" s="11" t="s">
        <v>769</v>
      </c>
      <c r="D212" s="11" t="s">
        <v>34</v>
      </c>
      <c r="E212" s="73">
        <v>202.125</v>
      </c>
      <c r="F212" s="11" t="s">
        <v>774</v>
      </c>
    </row>
    <row r="213" spans="1:6" ht="28.5" x14ac:dyDescent="0.25">
      <c r="A213" s="4" t="s">
        <v>251</v>
      </c>
      <c r="B213" s="4" t="s">
        <v>63</v>
      </c>
      <c r="C213" s="4" t="s">
        <v>769</v>
      </c>
      <c r="D213" s="4" t="s">
        <v>10</v>
      </c>
      <c r="E213" s="5">
        <v>216.5625</v>
      </c>
      <c r="F213" s="4" t="s">
        <v>775</v>
      </c>
    </row>
    <row r="214" spans="1:6" ht="28.5" x14ac:dyDescent="0.25">
      <c r="A214" s="11" t="s">
        <v>251</v>
      </c>
      <c r="B214" s="11" t="s">
        <v>63</v>
      </c>
      <c r="C214" s="11" t="s">
        <v>769</v>
      </c>
      <c r="D214" s="11" t="s">
        <v>10</v>
      </c>
      <c r="E214" s="73">
        <v>216.5625</v>
      </c>
      <c r="F214" s="11" t="s">
        <v>776</v>
      </c>
    </row>
    <row r="215" spans="1:6" x14ac:dyDescent="0.25">
      <c r="A215" s="4" t="s">
        <v>251</v>
      </c>
      <c r="B215" s="4" t="s">
        <v>63</v>
      </c>
      <c r="C215" s="4" t="s">
        <v>769</v>
      </c>
      <c r="D215" s="4" t="s">
        <v>42</v>
      </c>
      <c r="E215" s="5">
        <v>235.8125</v>
      </c>
      <c r="F215" s="4" t="s">
        <v>777</v>
      </c>
    </row>
    <row r="216" spans="1:6" ht="28.5" x14ac:dyDescent="0.25">
      <c r="A216" s="11" t="s">
        <v>251</v>
      </c>
      <c r="B216" s="11" t="s">
        <v>63</v>
      </c>
      <c r="C216" s="11" t="s">
        <v>769</v>
      </c>
      <c r="D216" s="11" t="s">
        <v>42</v>
      </c>
      <c r="E216" s="73">
        <v>235.8125</v>
      </c>
      <c r="F216" s="11" t="s">
        <v>778</v>
      </c>
    </row>
    <row r="217" spans="1:6" ht="28.5" x14ac:dyDescent="0.25">
      <c r="A217" s="4" t="s">
        <v>251</v>
      </c>
      <c r="B217" s="4" t="s">
        <v>63</v>
      </c>
      <c r="C217" s="4" t="s">
        <v>769</v>
      </c>
      <c r="D217" s="4" t="s">
        <v>42</v>
      </c>
      <c r="E217" s="5">
        <v>235.8125</v>
      </c>
      <c r="F217" s="4" t="s">
        <v>779</v>
      </c>
    </row>
    <row r="218" spans="1:6" ht="28.5" x14ac:dyDescent="0.25">
      <c r="A218" s="11" t="s">
        <v>251</v>
      </c>
      <c r="B218" s="11" t="s">
        <v>63</v>
      </c>
      <c r="C218" s="11" t="s">
        <v>769</v>
      </c>
      <c r="D218" s="11" t="s">
        <v>42</v>
      </c>
      <c r="E218" s="73">
        <v>235.8125</v>
      </c>
      <c r="F218" s="11" t="s">
        <v>780</v>
      </c>
    </row>
    <row r="219" spans="1:6" ht="28.5" x14ac:dyDescent="0.25">
      <c r="A219" s="4" t="s">
        <v>251</v>
      </c>
      <c r="B219" s="4" t="s">
        <v>63</v>
      </c>
      <c r="C219" s="4" t="s">
        <v>769</v>
      </c>
      <c r="D219" s="4" t="s">
        <v>10</v>
      </c>
      <c r="E219" s="5">
        <v>245.4375</v>
      </c>
      <c r="F219" s="4" t="s">
        <v>781</v>
      </c>
    </row>
    <row r="220" spans="1:6" ht="28.5" x14ac:dyDescent="0.25">
      <c r="A220" s="11" t="s">
        <v>251</v>
      </c>
      <c r="B220" s="11" t="s">
        <v>63</v>
      </c>
      <c r="C220" s="11" t="s">
        <v>769</v>
      </c>
      <c r="D220" s="11" t="s">
        <v>7</v>
      </c>
      <c r="E220" s="73">
        <v>303.1875</v>
      </c>
      <c r="F220" s="11" t="s">
        <v>782</v>
      </c>
    </row>
    <row r="221" spans="1:6" ht="28.5" x14ac:dyDescent="0.25">
      <c r="A221" s="4" t="s">
        <v>251</v>
      </c>
      <c r="B221" s="4" t="s">
        <v>63</v>
      </c>
      <c r="C221" s="4" t="s">
        <v>769</v>
      </c>
      <c r="D221" s="4" t="s">
        <v>42</v>
      </c>
      <c r="E221" s="5">
        <v>303.1875</v>
      </c>
      <c r="F221" s="4" t="s">
        <v>783</v>
      </c>
    </row>
    <row r="222" spans="1:6" ht="29.25" thickBot="1" x14ac:dyDescent="0.3">
      <c r="A222" s="12" t="s">
        <v>251</v>
      </c>
      <c r="B222" s="12" t="s">
        <v>63</v>
      </c>
      <c r="C222" s="12" t="s">
        <v>769</v>
      </c>
      <c r="D222" s="12" t="s">
        <v>42</v>
      </c>
      <c r="E222" s="74">
        <v>327.25</v>
      </c>
      <c r="F222" s="12" t="s">
        <v>784</v>
      </c>
    </row>
    <row r="223" spans="1:6" ht="15.75" thickTop="1" x14ac:dyDescent="0.25">
      <c r="A223" s="52" t="s">
        <v>256</v>
      </c>
      <c r="B223" s="52" t="s">
        <v>5</v>
      </c>
      <c r="C223" s="52" t="s">
        <v>718</v>
      </c>
      <c r="D223" s="52" t="s">
        <v>18</v>
      </c>
      <c r="E223" s="53">
        <v>430</v>
      </c>
      <c r="F223" s="52" t="s">
        <v>19</v>
      </c>
    </row>
    <row r="224" spans="1:6" x14ac:dyDescent="0.25">
      <c r="A224" s="11" t="s">
        <v>256</v>
      </c>
      <c r="B224" s="11" t="s">
        <v>5</v>
      </c>
      <c r="C224" s="11" t="s">
        <v>718</v>
      </c>
      <c r="D224" s="11" t="s">
        <v>7</v>
      </c>
      <c r="E224" s="73">
        <v>345</v>
      </c>
      <c r="F224" s="11" t="s">
        <v>20</v>
      </c>
    </row>
    <row r="225" spans="1:6" ht="42.75" x14ac:dyDescent="0.25">
      <c r="A225" s="4" t="s">
        <v>256</v>
      </c>
      <c r="B225" s="4" t="s">
        <v>5</v>
      </c>
      <c r="C225" s="4" t="s">
        <v>718</v>
      </c>
      <c r="D225" s="4" t="s">
        <v>21</v>
      </c>
      <c r="E225" s="5">
        <v>305</v>
      </c>
      <c r="F225" s="4" t="s">
        <v>22</v>
      </c>
    </row>
    <row r="226" spans="1:6" x14ac:dyDescent="0.25">
      <c r="A226" s="11" t="s">
        <v>256</v>
      </c>
      <c r="B226" s="11" t="s">
        <v>5</v>
      </c>
      <c r="C226" s="11" t="s">
        <v>718</v>
      </c>
      <c r="D226" s="11" t="s">
        <v>9</v>
      </c>
      <c r="E226" s="73">
        <v>245</v>
      </c>
      <c r="F226" s="11" t="s">
        <v>23</v>
      </c>
    </row>
    <row r="227" spans="1:6" x14ac:dyDescent="0.25">
      <c r="A227" s="4" t="s">
        <v>256</v>
      </c>
      <c r="B227" s="4" t="s">
        <v>5</v>
      </c>
      <c r="C227" s="4" t="s">
        <v>718</v>
      </c>
      <c r="D227" s="4" t="s">
        <v>10</v>
      </c>
      <c r="E227" s="5">
        <v>215</v>
      </c>
      <c r="F227" s="4" t="s">
        <v>24</v>
      </c>
    </row>
    <row r="228" spans="1:6" x14ac:dyDescent="0.25">
      <c r="A228" s="11" t="s">
        <v>256</v>
      </c>
      <c r="B228" s="11" t="s">
        <v>5</v>
      </c>
      <c r="C228" s="11" t="s">
        <v>718</v>
      </c>
      <c r="D228" s="11" t="s">
        <v>25</v>
      </c>
      <c r="E228" s="73">
        <v>175</v>
      </c>
      <c r="F228" s="11" t="s">
        <v>26</v>
      </c>
    </row>
    <row r="229" spans="1:6" x14ac:dyDescent="0.25">
      <c r="A229" s="4" t="s">
        <v>256</v>
      </c>
      <c r="B229" s="4" t="s">
        <v>5</v>
      </c>
      <c r="C229" s="4" t="s">
        <v>718</v>
      </c>
      <c r="D229" s="4" t="s">
        <v>12</v>
      </c>
      <c r="E229" s="5">
        <v>145</v>
      </c>
      <c r="F229" s="4" t="s">
        <v>27</v>
      </c>
    </row>
    <row r="230" spans="1:6" ht="42.75" x14ac:dyDescent="0.25">
      <c r="A230" s="11" t="s">
        <v>256</v>
      </c>
      <c r="B230" s="11" t="s">
        <v>5</v>
      </c>
      <c r="C230" s="11" t="s">
        <v>718</v>
      </c>
      <c r="D230" s="11" t="s">
        <v>34</v>
      </c>
      <c r="E230" s="73">
        <v>215</v>
      </c>
      <c r="F230" s="11" t="s">
        <v>253</v>
      </c>
    </row>
    <row r="231" spans="1:6" ht="28.5" x14ac:dyDescent="0.25">
      <c r="A231" s="4" t="s">
        <v>256</v>
      </c>
      <c r="B231" s="4" t="s">
        <v>5</v>
      </c>
      <c r="C231" s="4" t="s">
        <v>718</v>
      </c>
      <c r="D231" s="4" t="s">
        <v>13</v>
      </c>
      <c r="E231" s="5">
        <v>185</v>
      </c>
      <c r="F231" s="4" t="s">
        <v>254</v>
      </c>
    </row>
    <row r="232" spans="1:6" ht="28.5" x14ac:dyDescent="0.25">
      <c r="A232" s="11" t="s">
        <v>256</v>
      </c>
      <c r="B232" s="11" t="s">
        <v>5</v>
      </c>
      <c r="C232" s="11" t="s">
        <v>718</v>
      </c>
      <c r="D232" s="11" t="s">
        <v>43</v>
      </c>
      <c r="E232" s="73">
        <v>145</v>
      </c>
      <c r="F232" s="11" t="s">
        <v>255</v>
      </c>
    </row>
    <row r="233" spans="1:6" ht="42.75" x14ac:dyDescent="0.25">
      <c r="A233" s="4" t="s">
        <v>256</v>
      </c>
      <c r="B233" s="4" t="s">
        <v>252</v>
      </c>
      <c r="C233" s="4" t="s">
        <v>718</v>
      </c>
      <c r="D233" s="4" t="s">
        <v>34</v>
      </c>
      <c r="E233" s="5">
        <v>110</v>
      </c>
      <c r="F233" s="4" t="s">
        <v>253</v>
      </c>
    </row>
    <row r="234" spans="1:6" ht="28.5" x14ac:dyDescent="0.25">
      <c r="A234" s="11" t="s">
        <v>256</v>
      </c>
      <c r="B234" s="11" t="s">
        <v>252</v>
      </c>
      <c r="C234" s="11" t="s">
        <v>718</v>
      </c>
      <c r="D234" s="11" t="s">
        <v>13</v>
      </c>
      <c r="E234" s="73">
        <v>95</v>
      </c>
      <c r="F234" s="11" t="s">
        <v>254</v>
      </c>
    </row>
    <row r="235" spans="1:6" ht="29.25" thickBot="1" x14ac:dyDescent="0.3">
      <c r="A235" s="50" t="s">
        <v>256</v>
      </c>
      <c r="B235" s="50" t="s">
        <v>252</v>
      </c>
      <c r="C235" s="50" t="s">
        <v>718</v>
      </c>
      <c r="D235" s="50" t="s">
        <v>43</v>
      </c>
      <c r="E235" s="51">
        <v>75</v>
      </c>
      <c r="F235" s="50" t="s">
        <v>255</v>
      </c>
    </row>
    <row r="236" spans="1:6" ht="15.75" thickTop="1" x14ac:dyDescent="0.25"/>
  </sheetData>
  <autoFilter ref="A2:F235" xr:uid="{9E5BF54F-B960-42A0-A209-AF2D54F97575}">
    <sortState xmlns:xlrd2="http://schemas.microsoft.com/office/spreadsheetml/2017/richdata2" ref="A3:F235">
      <sortCondition ref="A2:A235"/>
    </sortState>
  </autoFilter>
  <mergeCells count="1">
    <mergeCell ref="B1:F1"/>
  </mergeCells>
  <dataValidations count="1">
    <dataValidation type="list" allowBlank="1" showInputMessage="1" showErrorMessage="1" prompt="Please select from the dropdown list." sqref="D3:D235" xr:uid="{482972E1-08FC-4222-AF36-F6E6263D30E6}">
      <formula1>"Partner, Director, Senior Manager, Associate Director, Principal, Associate, Senior, Scientist, Specialist, Technician, Draftsperson, Graduate"</formula1>
    </dataValidation>
  </dataValidations>
  <hyperlinks>
    <hyperlink ref="A1" location="Summary!A1" display="Link to SUMMARY Worksheet" xr:uid="{57013450-C245-4802-ADF1-72D35549F170}"/>
  </hyperlinks>
  <pageMargins left="0.7" right="0.7" top="0.75" bottom="0.75" header="0.3" footer="0.3"/>
  <headerFooter>
    <oddHeader>&amp;C&amp;"Calibri"&amp;12&amp;KFF0000 OFFICIAL&amp;1#_x000D_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DD550-4E8B-477E-A58F-81E323E4935B}">
  <sheetPr>
    <tabColor theme="9" tint="-0.249977111117893"/>
  </sheetPr>
  <dimension ref="A1:M24"/>
  <sheetViews>
    <sheetView showGridLines="0" workbookViewId="0">
      <selection activeCell="A2" sqref="A2"/>
    </sheetView>
  </sheetViews>
  <sheetFormatPr defaultRowHeight="15" x14ac:dyDescent="0.25"/>
  <cols>
    <col min="1" max="1" width="39.7109375" bestFit="1" customWidth="1"/>
    <col min="2" max="13" width="14.5703125" customWidth="1"/>
    <col min="14" max="14" width="11.28515625" bestFit="1" customWidth="1"/>
  </cols>
  <sheetData>
    <row r="1" spans="1:13" ht="25.5" x14ac:dyDescent="0.5">
      <c r="A1" s="26" t="s">
        <v>194</v>
      </c>
      <c r="B1" s="163" t="s">
        <v>944</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3" ht="16.5" x14ac:dyDescent="0.3">
      <c r="A4" s="90" t="s">
        <v>92</v>
      </c>
      <c r="B4" s="58"/>
      <c r="C4" s="59">
        <v>339.625</v>
      </c>
      <c r="D4" s="59"/>
      <c r="E4" s="59"/>
      <c r="F4" s="59"/>
      <c r="G4" s="59"/>
      <c r="H4" s="59"/>
      <c r="I4" s="59"/>
      <c r="J4" s="59">
        <v>219.45</v>
      </c>
      <c r="K4" s="59"/>
      <c r="L4" s="59"/>
      <c r="M4" s="59"/>
    </row>
    <row r="5" spans="1:13" ht="16.5" x14ac:dyDescent="0.3">
      <c r="A5" s="71" t="s">
        <v>461</v>
      </c>
      <c r="B5" s="60">
        <v>225</v>
      </c>
      <c r="C5" s="33">
        <v>245</v>
      </c>
      <c r="D5" s="33">
        <v>270</v>
      </c>
      <c r="E5" s="33">
        <v>150</v>
      </c>
      <c r="F5" s="33">
        <v>170</v>
      </c>
      <c r="G5" s="33"/>
      <c r="H5" s="33"/>
      <c r="I5" s="33"/>
      <c r="J5" s="33">
        <v>200</v>
      </c>
      <c r="K5" s="33"/>
      <c r="L5" s="33">
        <v>180</v>
      </c>
      <c r="M5" s="33">
        <v>150</v>
      </c>
    </row>
    <row r="6" spans="1:13" ht="16.5" x14ac:dyDescent="0.3">
      <c r="A6" s="57" t="s">
        <v>44</v>
      </c>
      <c r="B6" s="60">
        <v>340</v>
      </c>
      <c r="C6" s="33">
        <v>375</v>
      </c>
      <c r="D6" s="33">
        <v>420</v>
      </c>
      <c r="E6" s="33">
        <v>200</v>
      </c>
      <c r="F6" s="33">
        <v>180</v>
      </c>
      <c r="G6" s="33">
        <v>420</v>
      </c>
      <c r="H6" s="33">
        <v>340</v>
      </c>
      <c r="I6" s="33">
        <v>290</v>
      </c>
      <c r="J6" s="33">
        <v>290</v>
      </c>
      <c r="K6" s="33">
        <v>375</v>
      </c>
      <c r="L6" s="33">
        <v>230</v>
      </c>
      <c r="M6" s="33">
        <v>250</v>
      </c>
    </row>
    <row r="7" spans="1:13" ht="16.5" x14ac:dyDescent="0.3">
      <c r="A7" s="71" t="s">
        <v>61</v>
      </c>
      <c r="B7" s="60">
        <v>341</v>
      </c>
      <c r="C7" s="33"/>
      <c r="D7" s="33">
        <v>385</v>
      </c>
      <c r="E7" s="33"/>
      <c r="F7" s="33">
        <v>187</v>
      </c>
      <c r="G7" s="33"/>
      <c r="H7" s="33">
        <v>363</v>
      </c>
      <c r="I7" s="33"/>
      <c r="J7" s="33">
        <v>264</v>
      </c>
      <c r="K7" s="33"/>
      <c r="L7" s="33">
        <v>308</v>
      </c>
      <c r="M7" s="33">
        <v>231</v>
      </c>
    </row>
    <row r="8" spans="1:13" ht="16.5" x14ac:dyDescent="0.3">
      <c r="A8" s="57" t="s">
        <v>467</v>
      </c>
      <c r="B8" s="60">
        <v>245</v>
      </c>
      <c r="C8" s="33"/>
      <c r="D8" s="33">
        <v>285</v>
      </c>
      <c r="E8" s="33">
        <v>159</v>
      </c>
      <c r="F8" s="33">
        <v>187</v>
      </c>
      <c r="G8" s="33"/>
      <c r="H8" s="33">
        <v>239</v>
      </c>
      <c r="I8" s="33"/>
      <c r="J8" s="33">
        <v>234</v>
      </c>
      <c r="K8" s="33"/>
      <c r="L8" s="33"/>
      <c r="M8" s="33">
        <v>192</v>
      </c>
    </row>
    <row r="9" spans="1:13" ht="16.5" x14ac:dyDescent="0.3">
      <c r="A9" s="71" t="s">
        <v>277</v>
      </c>
      <c r="B9" s="60">
        <v>258.5</v>
      </c>
      <c r="C9" s="33">
        <v>308</v>
      </c>
      <c r="D9" s="33">
        <v>396.00000000000006</v>
      </c>
      <c r="E9" s="33">
        <v>220.00000000000003</v>
      </c>
      <c r="F9" s="33">
        <v>187.00000000000003</v>
      </c>
      <c r="G9" s="33">
        <v>462.00000000000006</v>
      </c>
      <c r="H9" s="33">
        <v>275</v>
      </c>
      <c r="I9" s="33">
        <v>236.50000000000003</v>
      </c>
      <c r="J9" s="33">
        <v>236.50000000000003</v>
      </c>
      <c r="K9" s="33">
        <v>352</v>
      </c>
      <c r="L9" s="33">
        <v>275</v>
      </c>
      <c r="M9" s="33">
        <v>253.00000000000003</v>
      </c>
    </row>
    <row r="10" spans="1:13" ht="16.5" x14ac:dyDescent="0.3">
      <c r="A10" s="57" t="s">
        <v>82</v>
      </c>
      <c r="B10" s="60"/>
      <c r="C10" s="33"/>
      <c r="D10" s="33"/>
      <c r="E10" s="33"/>
      <c r="F10" s="33">
        <v>154</v>
      </c>
      <c r="G10" s="33"/>
      <c r="H10" s="33">
        <v>264</v>
      </c>
      <c r="I10" s="33"/>
      <c r="J10" s="33"/>
      <c r="K10" s="33"/>
      <c r="L10" s="33">
        <v>187.00000000000003</v>
      </c>
      <c r="M10" s="33"/>
    </row>
    <row r="11" spans="1:13" ht="16.5" x14ac:dyDescent="0.3">
      <c r="A11" s="71" t="s">
        <v>481</v>
      </c>
      <c r="B11" s="60"/>
      <c r="C11" s="33"/>
      <c r="D11" s="33"/>
      <c r="E11" s="33"/>
      <c r="F11" s="33"/>
      <c r="G11" s="33"/>
      <c r="H11" s="33">
        <v>385</v>
      </c>
      <c r="I11" s="33"/>
      <c r="J11" s="33">
        <v>297</v>
      </c>
      <c r="K11" s="33"/>
      <c r="L11" s="33"/>
      <c r="M11" s="33"/>
    </row>
    <row r="12" spans="1:13" ht="16.5" x14ac:dyDescent="0.3">
      <c r="A12" s="57" t="s">
        <v>452</v>
      </c>
      <c r="B12" s="60">
        <v>297</v>
      </c>
      <c r="C12" s="33">
        <v>396</v>
      </c>
      <c r="D12" s="33">
        <v>396</v>
      </c>
      <c r="E12" s="33">
        <v>225.5</v>
      </c>
      <c r="F12" s="33">
        <v>214.5</v>
      </c>
      <c r="G12" s="33"/>
      <c r="H12" s="33"/>
      <c r="I12" s="33"/>
      <c r="J12" s="33">
        <v>264</v>
      </c>
      <c r="K12" s="33"/>
      <c r="L12" s="33">
        <v>220</v>
      </c>
      <c r="M12" s="33"/>
    </row>
    <row r="13" spans="1:13" ht="16.5" x14ac:dyDescent="0.3">
      <c r="A13" s="71" t="s">
        <v>488</v>
      </c>
      <c r="B13" s="60">
        <v>285</v>
      </c>
      <c r="C13" s="33">
        <v>335</v>
      </c>
      <c r="D13" s="33">
        <v>383</v>
      </c>
      <c r="E13" s="33"/>
      <c r="F13" s="33"/>
      <c r="G13" s="33"/>
      <c r="H13" s="33"/>
      <c r="I13" s="33"/>
      <c r="J13" s="33"/>
      <c r="K13" s="33"/>
      <c r="L13" s="33"/>
      <c r="M13" s="33"/>
    </row>
    <row r="14" spans="1:13" ht="16.5" x14ac:dyDescent="0.3">
      <c r="A14" s="57" t="s">
        <v>68</v>
      </c>
      <c r="B14" s="60">
        <v>286</v>
      </c>
      <c r="C14" s="33">
        <v>341</v>
      </c>
      <c r="D14" s="33">
        <v>396</v>
      </c>
      <c r="E14" s="33">
        <v>165</v>
      </c>
      <c r="F14" s="33">
        <v>132</v>
      </c>
      <c r="G14" s="33"/>
      <c r="H14" s="33">
        <v>319</v>
      </c>
      <c r="I14" s="33"/>
      <c r="J14" s="33">
        <v>242</v>
      </c>
      <c r="K14" s="33">
        <v>374</v>
      </c>
      <c r="L14" s="33">
        <v>264</v>
      </c>
      <c r="M14" s="33">
        <v>209</v>
      </c>
    </row>
    <row r="15" spans="1:13" ht="17.25" thickBot="1" x14ac:dyDescent="0.35">
      <c r="A15" s="76" t="s">
        <v>256</v>
      </c>
      <c r="B15" s="62"/>
      <c r="C15" s="39">
        <v>230</v>
      </c>
      <c r="D15" s="39"/>
      <c r="E15" s="39"/>
      <c r="F15" s="39"/>
      <c r="G15" s="39"/>
      <c r="H15" s="39"/>
      <c r="I15" s="39"/>
      <c r="J15" s="39">
        <v>167</v>
      </c>
      <c r="K15" s="39"/>
      <c r="L15" s="39"/>
      <c r="M15" s="39"/>
    </row>
    <row r="16" spans="1:13" ht="15.75" thickTop="1" x14ac:dyDescent="0.25"/>
    <row r="17" spans="1:13" x14ac:dyDescent="0.25">
      <c r="A17" s="48" t="s">
        <v>186</v>
      </c>
      <c r="B17" s="41">
        <f>AVERAGE(B4:B15)</f>
        <v>284.6875</v>
      </c>
      <c r="C17" s="41">
        <f t="shared" ref="C17:M17" si="0">AVERAGE(C4:C15)</f>
        <v>321.203125</v>
      </c>
      <c r="D17" s="41">
        <f t="shared" si="0"/>
        <v>366.375</v>
      </c>
      <c r="E17" s="41">
        <f t="shared" si="0"/>
        <v>186.58333333333334</v>
      </c>
      <c r="F17" s="41">
        <f t="shared" si="0"/>
        <v>176.4375</v>
      </c>
      <c r="G17" s="41">
        <f t="shared" si="0"/>
        <v>441</v>
      </c>
      <c r="H17" s="41">
        <f t="shared" si="0"/>
        <v>312.14285714285717</v>
      </c>
      <c r="I17" s="41">
        <f t="shared" si="0"/>
        <v>263.25</v>
      </c>
      <c r="J17" s="41">
        <f t="shared" si="0"/>
        <v>241.39499999999998</v>
      </c>
      <c r="K17" s="41">
        <f t="shared" si="0"/>
        <v>367</v>
      </c>
      <c r="L17" s="41">
        <f t="shared" si="0"/>
        <v>237.71428571428572</v>
      </c>
      <c r="M17" s="41">
        <f t="shared" si="0"/>
        <v>214.16666666666666</v>
      </c>
    </row>
    <row r="18" spans="1:13" x14ac:dyDescent="0.25">
      <c r="A18" s="48" t="s">
        <v>187</v>
      </c>
      <c r="B18" s="41">
        <f>STDEV(B4:B15)</f>
        <v>41.760317373588734</v>
      </c>
      <c r="C18" s="41">
        <f t="shared" ref="C18:M18" si="1">STDEV(C4:C15)</f>
        <v>58.198626084513371</v>
      </c>
      <c r="D18" s="41">
        <f t="shared" si="1"/>
        <v>56.114519384151244</v>
      </c>
      <c r="E18" s="41">
        <f t="shared" si="1"/>
        <v>32.790877796525493</v>
      </c>
      <c r="F18" s="41">
        <f t="shared" si="1"/>
        <v>24.830047321743066</v>
      </c>
      <c r="G18" s="41">
        <f t="shared" si="1"/>
        <v>29.698484809835037</v>
      </c>
      <c r="H18" s="41">
        <f t="shared" si="1"/>
        <v>54.413321198117714</v>
      </c>
      <c r="I18" s="41">
        <f t="shared" si="1"/>
        <v>37.830212793480293</v>
      </c>
      <c r="J18" s="41">
        <f t="shared" si="1"/>
        <v>39.840086247675643</v>
      </c>
      <c r="K18" s="41">
        <f t="shared" si="1"/>
        <v>13</v>
      </c>
      <c r="L18" s="41">
        <f t="shared" si="1"/>
        <v>47.076938040170972</v>
      </c>
      <c r="M18" s="41">
        <f t="shared" si="1"/>
        <v>39.270429927194108</v>
      </c>
    </row>
    <row r="19" spans="1:13" x14ac:dyDescent="0.25">
      <c r="A19" s="48" t="s">
        <v>188</v>
      </c>
      <c r="B19" s="41">
        <f>SUM(B17:B18)</f>
        <v>326.44781737358875</v>
      </c>
      <c r="C19" s="41">
        <f t="shared" ref="C19:M19" si="2">SUM(C17:C18)</f>
        <v>379.40175108451336</v>
      </c>
      <c r="D19" s="41">
        <f t="shared" si="2"/>
        <v>422.48951938415127</v>
      </c>
      <c r="E19" s="41">
        <f t="shared" si="2"/>
        <v>219.37421112985885</v>
      </c>
      <c r="F19" s="41">
        <f t="shared" si="2"/>
        <v>201.26754732174305</v>
      </c>
      <c r="G19" s="41">
        <f t="shared" si="2"/>
        <v>470.69848480983501</v>
      </c>
      <c r="H19" s="41">
        <f t="shared" si="2"/>
        <v>366.5561783409749</v>
      </c>
      <c r="I19" s="41">
        <f t="shared" si="2"/>
        <v>301.08021279348031</v>
      </c>
      <c r="J19" s="41">
        <f t="shared" si="2"/>
        <v>281.23508624767561</v>
      </c>
      <c r="K19" s="41">
        <f t="shared" si="2"/>
        <v>380</v>
      </c>
      <c r="L19" s="41">
        <f t="shared" si="2"/>
        <v>284.79122375445672</v>
      </c>
      <c r="M19" s="41">
        <f t="shared" si="2"/>
        <v>253.43709659386076</v>
      </c>
    </row>
    <row r="21" spans="1:13" x14ac:dyDescent="0.25">
      <c r="A21" s="72" t="s">
        <v>195</v>
      </c>
    </row>
    <row r="22" spans="1:13" x14ac:dyDescent="0.25">
      <c r="A22" s="43" t="s">
        <v>193</v>
      </c>
    </row>
    <row r="23" spans="1:13" x14ac:dyDescent="0.25">
      <c r="A23" s="44" t="s">
        <v>191</v>
      </c>
      <c r="B23" s="45" t="s">
        <v>192</v>
      </c>
    </row>
    <row r="24" spans="1:13" x14ac:dyDescent="0.25">
      <c r="A24" s="46" t="s">
        <v>189</v>
      </c>
      <c r="B24" s="47" t="s">
        <v>190</v>
      </c>
    </row>
  </sheetData>
  <mergeCells count="1">
    <mergeCell ref="B1:M1"/>
  </mergeCells>
  <conditionalFormatting pivot="1" sqref="B4:M15">
    <cfRule type="cellIs" dxfId="53" priority="4" operator="greaterThan">
      <formula>B$19</formula>
    </cfRule>
  </conditionalFormatting>
  <conditionalFormatting pivot="1" sqref="B4:M15">
    <cfRule type="cellIs" dxfId="52" priority="3" operator="between">
      <formula>B$17</formula>
      <formula>B$19</formula>
    </cfRule>
  </conditionalFormatting>
  <conditionalFormatting pivot="1" sqref="B4:M15">
    <cfRule type="cellIs" dxfId="51" priority="2" operator="lessThan">
      <formula>B$17</formula>
    </cfRule>
  </conditionalFormatting>
  <conditionalFormatting pivot="1" sqref="B4:M15">
    <cfRule type="containsBlanks" dxfId="50" priority="1">
      <formula>LEN(TRIM(B4))=0</formula>
    </cfRule>
  </conditionalFormatting>
  <hyperlinks>
    <hyperlink ref="A1" location="Summary!A1" display="Link to SUMMARY Worksheet" xr:uid="{A5B23017-16B1-418C-AFC1-BF434C821CEE}"/>
  </hyperlinks>
  <pageMargins left="0.7" right="0.7" top="0.75" bottom="0.75" header="0.3" footer="0.3"/>
  <headerFooter>
    <oddHeader>&amp;C&amp;"Calibri"&amp;12&amp;KFF0000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32FF2-968C-40EE-AF9D-551A4E06D96F}">
  <sheetPr filterMode="1">
    <tabColor theme="8" tint="-0.249977111117893"/>
  </sheetPr>
  <dimension ref="A1:W310"/>
  <sheetViews>
    <sheetView showGridLines="0" zoomScaleNormal="100" workbookViewId="0">
      <pane xSplit="2" ySplit="2" topLeftCell="C3" activePane="bottomRight" state="frozen"/>
      <selection pane="topRight" activeCell="C1" sqref="C1"/>
      <selection pane="bottomLeft" activeCell="A3" sqref="A3"/>
      <selection pane="bottomRight"/>
    </sheetView>
  </sheetViews>
  <sheetFormatPr defaultColWidth="0" defaultRowHeight="15.75" zeroHeight="1" x14ac:dyDescent="0.25"/>
  <cols>
    <col min="1" max="1" width="15.7109375" style="131" customWidth="1"/>
    <col min="2" max="2" width="50.7109375" style="131" customWidth="1"/>
    <col min="3" max="3" width="43.140625" style="131" bestFit="1" customWidth="1"/>
    <col min="4" max="4" width="19.28515625" style="131" bestFit="1" customWidth="1"/>
    <col min="5" max="5" width="23.85546875" style="131" bestFit="1" customWidth="1"/>
    <col min="6" max="6" width="52.140625" style="131" bestFit="1" customWidth="1"/>
    <col min="7" max="7" width="19" style="131" bestFit="1" customWidth="1"/>
    <col min="8" max="8" width="77" style="131" bestFit="1" customWidth="1"/>
    <col min="9" max="9" width="15.42578125" style="131" bestFit="1" customWidth="1"/>
    <col min="10" max="10" width="25.7109375" style="131" customWidth="1"/>
    <col min="11" max="11" width="37" style="131" bestFit="1" customWidth="1"/>
    <col min="12" max="12" width="40.7109375" style="131" customWidth="1"/>
    <col min="13" max="13" width="18.42578125" style="131" bestFit="1" customWidth="1"/>
    <col min="14" max="14" width="55.7109375" style="131" customWidth="1"/>
    <col min="15" max="15" width="40.7109375" style="131" customWidth="1"/>
    <col min="16" max="16" width="4" style="131" customWidth="1"/>
    <col min="17" max="23" width="0" style="131" hidden="1" customWidth="1"/>
    <col min="24" max="16384" width="12" style="131" hidden="1"/>
  </cols>
  <sheetData>
    <row r="1" spans="1:16" s="130" customFormat="1" ht="24.95" customHeight="1" x14ac:dyDescent="0.25">
      <c r="A1" s="137" t="s">
        <v>2456</v>
      </c>
      <c r="B1" s="116" t="s">
        <v>1656</v>
      </c>
      <c r="C1" s="117"/>
      <c r="D1" s="117"/>
      <c r="E1" s="117"/>
      <c r="F1" s="129"/>
      <c r="G1" s="129"/>
      <c r="H1" s="129"/>
      <c r="I1" s="129"/>
      <c r="J1" s="129"/>
      <c r="K1" s="129"/>
      <c r="L1" s="129"/>
      <c r="M1" s="129"/>
      <c r="N1" s="129"/>
      <c r="O1" s="129"/>
    </row>
    <row r="2" spans="1:16" ht="45" x14ac:dyDescent="0.25">
      <c r="A2" s="142" t="s">
        <v>1669</v>
      </c>
      <c r="B2" s="142" t="s">
        <v>1670</v>
      </c>
      <c r="C2" s="142" t="s">
        <v>1671</v>
      </c>
      <c r="D2" s="142" t="s">
        <v>1672</v>
      </c>
      <c r="E2" s="142" t="s">
        <v>1673</v>
      </c>
      <c r="F2" s="142" t="s">
        <v>1674</v>
      </c>
      <c r="G2" s="142" t="s">
        <v>1675</v>
      </c>
      <c r="H2" s="142" t="s">
        <v>1676</v>
      </c>
      <c r="I2" s="142" t="s">
        <v>1677</v>
      </c>
      <c r="J2" s="142" t="s">
        <v>1678</v>
      </c>
      <c r="K2" s="142" t="s">
        <v>1679</v>
      </c>
      <c r="L2" s="142" t="s">
        <v>1680</v>
      </c>
      <c r="M2" s="142" t="s">
        <v>1681</v>
      </c>
      <c r="N2" s="142" t="s">
        <v>1682</v>
      </c>
      <c r="O2" s="142" t="s">
        <v>1683</v>
      </c>
      <c r="P2" s="143"/>
    </row>
    <row r="3" spans="1:16" ht="39" customHeight="1" x14ac:dyDescent="0.25">
      <c r="A3" s="144" t="str">
        <f>_xlfn.XLOOKUP(B3,'Service Categories'!B:B,'Service Categories'!A:A,"N/A",0,)</f>
        <v>Active</v>
      </c>
      <c r="B3" s="144" t="s">
        <v>338</v>
      </c>
      <c r="C3" s="144" t="s">
        <v>2501</v>
      </c>
      <c r="D3" s="144" t="s">
        <v>1684</v>
      </c>
      <c r="E3" s="144" t="s">
        <v>1684</v>
      </c>
      <c r="F3" s="144" t="s">
        <v>338</v>
      </c>
      <c r="G3" s="144" t="s">
        <v>1685</v>
      </c>
      <c r="H3" s="144" t="s">
        <v>2586</v>
      </c>
      <c r="I3" s="144" t="s">
        <v>1686</v>
      </c>
      <c r="J3" s="144" t="s">
        <v>549</v>
      </c>
      <c r="K3" s="144" t="s">
        <v>1687</v>
      </c>
      <c r="L3" s="141" t="s">
        <v>1688</v>
      </c>
      <c r="M3" s="144" t="s">
        <v>2535</v>
      </c>
      <c r="N3" s="144" t="s">
        <v>2663</v>
      </c>
      <c r="O3" s="141" t="s">
        <v>1689</v>
      </c>
      <c r="P3" s="143"/>
    </row>
    <row r="4" spans="1:16" ht="39" hidden="1" customHeight="1" x14ac:dyDescent="0.25">
      <c r="A4" s="144" t="str">
        <f>_xlfn.XLOOKUP(B4,'Service Categories'!B:B,'Service Categories'!A:A,"N/A",0,)</f>
        <v>Inactive</v>
      </c>
      <c r="B4" s="144" t="s">
        <v>70</v>
      </c>
      <c r="C4" s="144"/>
      <c r="D4" s="144" t="s">
        <v>1684</v>
      </c>
      <c r="E4" s="144" t="s">
        <v>1684</v>
      </c>
      <c r="F4" s="144" t="s">
        <v>70</v>
      </c>
      <c r="G4" s="144" t="s">
        <v>1690</v>
      </c>
      <c r="H4" s="144" t="s">
        <v>2721</v>
      </c>
      <c r="I4" s="144" t="s">
        <v>1691</v>
      </c>
      <c r="J4" s="144" t="s">
        <v>1692</v>
      </c>
      <c r="K4" s="144" t="s">
        <v>1693</v>
      </c>
      <c r="L4" s="141" t="s">
        <v>1694</v>
      </c>
      <c r="M4" s="144" t="s">
        <v>2805</v>
      </c>
      <c r="N4" s="144" t="s">
        <v>2721</v>
      </c>
      <c r="O4" s="141" t="s">
        <v>1694</v>
      </c>
    </row>
    <row r="5" spans="1:16" ht="39" customHeight="1" x14ac:dyDescent="0.25">
      <c r="A5" s="144" t="str">
        <f>_xlfn.XLOOKUP(B5,'Service Categories'!B:B,'Service Categories'!A:A,"N/A",0,)</f>
        <v>Active</v>
      </c>
      <c r="B5" s="144" t="s">
        <v>1695</v>
      </c>
      <c r="C5" s="144"/>
      <c r="D5" s="144" t="s">
        <v>1696</v>
      </c>
      <c r="E5" s="144" t="s">
        <v>1684</v>
      </c>
      <c r="F5" s="144" t="s">
        <v>1697</v>
      </c>
      <c r="G5" s="145" t="s">
        <v>2503</v>
      </c>
      <c r="H5" s="144" t="s">
        <v>2585</v>
      </c>
      <c r="I5" s="144" t="s">
        <v>2499</v>
      </c>
      <c r="J5" s="144" t="s">
        <v>1698</v>
      </c>
      <c r="K5" s="144" t="s">
        <v>18</v>
      </c>
      <c r="L5" s="141" t="s">
        <v>1699</v>
      </c>
      <c r="M5" s="144" t="s">
        <v>1700</v>
      </c>
      <c r="N5" s="144" t="s">
        <v>2585</v>
      </c>
      <c r="O5" s="141" t="s">
        <v>1701</v>
      </c>
      <c r="P5" s="143"/>
    </row>
    <row r="6" spans="1:16" ht="39" hidden="1" customHeight="1" x14ac:dyDescent="0.25">
      <c r="A6" s="144" t="str">
        <f>_xlfn.XLOOKUP(B6,'Service Categories'!B:B,'Service Categories'!A:A,"N/A",0,)</f>
        <v>Inactive</v>
      </c>
      <c r="B6" s="144" t="s">
        <v>1702</v>
      </c>
      <c r="C6" s="144"/>
      <c r="D6" s="144" t="s">
        <v>1684</v>
      </c>
      <c r="E6" s="144" t="s">
        <v>1684</v>
      </c>
      <c r="F6" s="144" t="s">
        <v>785</v>
      </c>
      <c r="G6" s="144" t="s">
        <v>1703</v>
      </c>
      <c r="H6" s="144" t="s">
        <v>2722</v>
      </c>
      <c r="I6" s="144" t="s">
        <v>1704</v>
      </c>
      <c r="J6" s="144" t="s">
        <v>791</v>
      </c>
      <c r="K6" s="144" t="s">
        <v>1705</v>
      </c>
      <c r="L6" s="141" t="s">
        <v>1706</v>
      </c>
      <c r="M6" s="144" t="s">
        <v>1707</v>
      </c>
      <c r="N6" s="144" t="s">
        <v>2817</v>
      </c>
      <c r="O6" s="141" t="s">
        <v>1708</v>
      </c>
    </row>
    <row r="7" spans="1:16" ht="39" hidden="1" customHeight="1" x14ac:dyDescent="0.25">
      <c r="A7" s="144" t="str">
        <f>_xlfn.XLOOKUP(B7,'Service Categories'!B:B,'Service Categories'!A:A,"N/A",0,)</f>
        <v>Inactive</v>
      </c>
      <c r="B7" s="144" t="s">
        <v>1709</v>
      </c>
      <c r="C7" s="144"/>
      <c r="D7" s="144" t="s">
        <v>1684</v>
      </c>
      <c r="E7" s="144" t="s">
        <v>1684</v>
      </c>
      <c r="F7" s="144" t="s">
        <v>838</v>
      </c>
      <c r="G7" s="144" t="s">
        <v>1710</v>
      </c>
      <c r="H7" s="144" t="s">
        <v>2723</v>
      </c>
      <c r="I7" s="144" t="s">
        <v>1711</v>
      </c>
      <c r="J7" s="144" t="s">
        <v>1712</v>
      </c>
      <c r="K7" s="144" t="s">
        <v>1713</v>
      </c>
      <c r="L7" s="141" t="s">
        <v>1714</v>
      </c>
      <c r="M7" s="144" t="s">
        <v>2804</v>
      </c>
      <c r="N7" s="144" t="s">
        <v>2818</v>
      </c>
      <c r="O7" s="141" t="s">
        <v>1714</v>
      </c>
    </row>
    <row r="8" spans="1:16" ht="39" customHeight="1" x14ac:dyDescent="0.25">
      <c r="A8" s="144" t="str">
        <f>_xlfn.XLOOKUP(B8,'Service Categories'!B:B,'Service Categories'!A:A,"N/A",0,)</f>
        <v>Active</v>
      </c>
      <c r="B8" s="144" t="s">
        <v>1715</v>
      </c>
      <c r="C8" s="144"/>
      <c r="D8" s="144" t="s">
        <v>1684</v>
      </c>
      <c r="E8" s="144" t="s">
        <v>1684</v>
      </c>
      <c r="F8" s="144" t="s">
        <v>343</v>
      </c>
      <c r="G8" s="144" t="s">
        <v>1716</v>
      </c>
      <c r="H8" s="144" t="s">
        <v>2587</v>
      </c>
      <c r="I8" s="144" t="s">
        <v>1717</v>
      </c>
      <c r="J8" s="144" t="s">
        <v>1718</v>
      </c>
      <c r="K8" s="144" t="s">
        <v>1719</v>
      </c>
      <c r="L8" s="141" t="s">
        <v>1720</v>
      </c>
      <c r="M8" s="144" t="s">
        <v>1721</v>
      </c>
      <c r="N8" s="144" t="s">
        <v>2664</v>
      </c>
      <c r="O8" s="141" t="s">
        <v>1722</v>
      </c>
      <c r="P8" s="143"/>
    </row>
    <row r="9" spans="1:16" ht="39" customHeight="1" x14ac:dyDescent="0.25">
      <c r="A9" s="144" t="str">
        <f>_xlfn.XLOOKUP(B9,'Service Categories'!B:B,'Service Categories'!A:A,"N/A",0,)</f>
        <v>Active</v>
      </c>
      <c r="B9" s="144" t="s">
        <v>852</v>
      </c>
      <c r="C9" s="144"/>
      <c r="D9" s="144" t="s">
        <v>1696</v>
      </c>
      <c r="E9" s="144" t="s">
        <v>1684</v>
      </c>
      <c r="F9" s="144" t="s">
        <v>1723</v>
      </c>
      <c r="G9" s="144" t="s">
        <v>1724</v>
      </c>
      <c r="H9" s="195" t="s">
        <v>2862</v>
      </c>
      <c r="I9" s="144" t="s">
        <v>1725</v>
      </c>
      <c r="J9" s="144" t="s">
        <v>1726</v>
      </c>
      <c r="K9" s="144" t="s">
        <v>42</v>
      </c>
      <c r="L9" s="141" t="s">
        <v>1727</v>
      </c>
      <c r="M9" s="144" t="s">
        <v>1728</v>
      </c>
      <c r="N9" s="144" t="s">
        <v>2665</v>
      </c>
      <c r="O9" s="141" t="s">
        <v>1729</v>
      </c>
      <c r="P9" s="143"/>
    </row>
    <row r="10" spans="1:16" ht="39" hidden="1" customHeight="1" x14ac:dyDescent="0.25">
      <c r="A10" s="144" t="str">
        <f>_xlfn.XLOOKUP(B10,'Service Categories'!B:B,'Service Categories'!A:A,"N/A",0,)</f>
        <v>Inactive</v>
      </c>
      <c r="B10" s="144" t="s">
        <v>197</v>
      </c>
      <c r="C10" s="144"/>
      <c r="D10" s="144" t="s">
        <v>1696</v>
      </c>
      <c r="E10" s="144" t="s">
        <v>1684</v>
      </c>
      <c r="F10" s="144" t="s">
        <v>2704</v>
      </c>
      <c r="G10" s="144" t="s">
        <v>1730</v>
      </c>
      <c r="H10" s="144" t="s">
        <v>2724</v>
      </c>
      <c r="I10" s="144" t="s">
        <v>1731</v>
      </c>
      <c r="J10" s="144" t="s">
        <v>1732</v>
      </c>
      <c r="K10" s="144" t="s">
        <v>1733</v>
      </c>
      <c r="L10" s="141" t="s">
        <v>1734</v>
      </c>
      <c r="M10" s="144" t="s">
        <v>2803</v>
      </c>
      <c r="N10" s="144" t="s">
        <v>2724</v>
      </c>
      <c r="O10" s="141" t="s">
        <v>1735</v>
      </c>
    </row>
    <row r="11" spans="1:16" ht="39" hidden="1" customHeight="1" x14ac:dyDescent="0.25">
      <c r="A11" s="144" t="str">
        <f>_xlfn.XLOOKUP(B11,'Service Categories'!B:B,'Service Categories'!A:A,"N/A",0,)</f>
        <v>Inactive</v>
      </c>
      <c r="B11" s="144" t="s">
        <v>461</v>
      </c>
      <c r="C11" s="144"/>
      <c r="D11" s="144" t="s">
        <v>1684</v>
      </c>
      <c r="E11" s="144" t="s">
        <v>1684</v>
      </c>
      <c r="F11" s="144" t="s">
        <v>461</v>
      </c>
      <c r="G11" s="144" t="s">
        <v>1736</v>
      </c>
      <c r="H11" s="144" t="s">
        <v>2726</v>
      </c>
      <c r="I11" s="144" t="s">
        <v>1737</v>
      </c>
      <c r="J11" s="144" t="s">
        <v>1738</v>
      </c>
      <c r="K11" s="144" t="s">
        <v>18</v>
      </c>
      <c r="L11" s="141" t="s">
        <v>1739</v>
      </c>
      <c r="M11" s="144" t="s">
        <v>2802</v>
      </c>
      <c r="N11" s="144" t="s">
        <v>2725</v>
      </c>
      <c r="O11" s="141" t="s">
        <v>1739</v>
      </c>
    </row>
    <row r="12" spans="1:16" ht="39" customHeight="1" x14ac:dyDescent="0.25">
      <c r="A12" s="144" t="str">
        <f>_xlfn.XLOOKUP(B12,'Service Categories'!B:B,'Service Categories'!A:A,"N/A",0,)</f>
        <v>Active</v>
      </c>
      <c r="B12" s="144" t="s">
        <v>806</v>
      </c>
      <c r="C12" s="144" t="s">
        <v>2501</v>
      </c>
      <c r="D12" s="144" t="s">
        <v>1696</v>
      </c>
      <c r="E12" s="144" t="s">
        <v>1684</v>
      </c>
      <c r="F12" s="144" t="s">
        <v>1740</v>
      </c>
      <c r="G12" s="144" t="s">
        <v>1741</v>
      </c>
      <c r="H12" s="144" t="s">
        <v>2615</v>
      </c>
      <c r="I12" s="144" t="s">
        <v>1742</v>
      </c>
      <c r="J12" s="144" t="s">
        <v>1743</v>
      </c>
      <c r="K12" s="144" t="s">
        <v>18</v>
      </c>
      <c r="L12" s="141" t="s">
        <v>1744</v>
      </c>
      <c r="M12" s="144" t="s">
        <v>2536</v>
      </c>
      <c r="N12" s="144" t="s">
        <v>2615</v>
      </c>
      <c r="O12" s="141" t="s">
        <v>1744</v>
      </c>
      <c r="P12" s="143"/>
    </row>
    <row r="13" spans="1:16" ht="39" hidden="1" customHeight="1" x14ac:dyDescent="0.25">
      <c r="A13" s="144" t="str">
        <f>_xlfn.XLOOKUP(B13,'Service Categories'!B:B,'Service Categories'!A:A,"N/A",0,)</f>
        <v>Inactive</v>
      </c>
      <c r="B13" s="144" t="s">
        <v>466</v>
      </c>
      <c r="C13" s="144"/>
      <c r="D13" s="144" t="s">
        <v>1684</v>
      </c>
      <c r="E13" s="144" t="s">
        <v>1684</v>
      </c>
      <c r="F13" s="144" t="s">
        <v>1745</v>
      </c>
      <c r="G13" s="144" t="s">
        <v>1746</v>
      </c>
      <c r="H13" s="144" t="s">
        <v>2727</v>
      </c>
      <c r="I13" s="144" t="s">
        <v>1747</v>
      </c>
      <c r="J13" s="144" t="s">
        <v>1748</v>
      </c>
      <c r="K13" s="144" t="s">
        <v>1749</v>
      </c>
      <c r="L13" s="141" t="s">
        <v>1750</v>
      </c>
      <c r="M13" s="144" t="s">
        <v>2801</v>
      </c>
      <c r="N13" s="144" t="s">
        <v>2819</v>
      </c>
      <c r="O13" s="141" t="s">
        <v>1751</v>
      </c>
    </row>
    <row r="14" spans="1:16" ht="39" hidden="1" customHeight="1" x14ac:dyDescent="0.25">
      <c r="A14" s="144" t="str">
        <f>_xlfn.XLOOKUP(B14,'Service Categories'!B:B,'Service Categories'!A:A,"N/A",0,)</f>
        <v>Inactive</v>
      </c>
      <c r="B14" s="144" t="s">
        <v>1752</v>
      </c>
      <c r="C14" s="144"/>
      <c r="D14" s="144" t="s">
        <v>1684</v>
      </c>
      <c r="E14" s="144" t="s">
        <v>1684</v>
      </c>
      <c r="F14" s="144" t="s">
        <v>927</v>
      </c>
      <c r="G14" s="144" t="s">
        <v>1753</v>
      </c>
      <c r="H14" s="144" t="s">
        <v>2728</v>
      </c>
      <c r="I14" s="144" t="s">
        <v>1754</v>
      </c>
      <c r="J14" s="144" t="s">
        <v>1755</v>
      </c>
      <c r="K14" s="144" t="s">
        <v>42</v>
      </c>
      <c r="L14" s="141" t="s">
        <v>1756</v>
      </c>
      <c r="M14" s="144" t="s">
        <v>2800</v>
      </c>
      <c r="N14" s="144" t="s">
        <v>2820</v>
      </c>
      <c r="O14" s="141" t="s">
        <v>1757</v>
      </c>
    </row>
    <row r="15" spans="1:16" ht="39" hidden="1" customHeight="1" x14ac:dyDescent="0.25">
      <c r="A15" s="144" t="str">
        <f>_xlfn.XLOOKUP(B15,'Service Categories'!B:B,'Service Categories'!A:A,"N/A",0,)</f>
        <v>Inactive</v>
      </c>
      <c r="B15" s="144" t="s">
        <v>44</v>
      </c>
      <c r="C15" s="144"/>
      <c r="D15" s="144" t="s">
        <v>1696</v>
      </c>
      <c r="E15" s="144" t="s">
        <v>1684</v>
      </c>
      <c r="F15" s="144" t="s">
        <v>44</v>
      </c>
      <c r="G15" s="144" t="s">
        <v>1758</v>
      </c>
      <c r="H15" s="144" t="s">
        <v>2729</v>
      </c>
      <c r="I15" s="144" t="s">
        <v>1759</v>
      </c>
      <c r="J15" s="144" t="s">
        <v>1760</v>
      </c>
      <c r="K15" s="144" t="s">
        <v>1761</v>
      </c>
      <c r="L15" s="141" t="s">
        <v>1762</v>
      </c>
      <c r="M15" s="144" t="s">
        <v>2799</v>
      </c>
      <c r="N15" s="144" t="s">
        <v>2821</v>
      </c>
      <c r="O15" s="141" t="s">
        <v>1762</v>
      </c>
    </row>
    <row r="16" spans="1:16" ht="39" hidden="1" customHeight="1" x14ac:dyDescent="0.25">
      <c r="A16" s="144" t="str">
        <f>_xlfn.XLOOKUP(B16,'Service Categories'!B:B,'Service Categories'!A:A,"N/A",0,)</f>
        <v>Inactive</v>
      </c>
      <c r="B16" s="144" t="s">
        <v>1763</v>
      </c>
      <c r="C16" s="144"/>
      <c r="D16" s="144" t="s">
        <v>1684</v>
      </c>
      <c r="E16" s="144" t="s">
        <v>1684</v>
      </c>
      <c r="F16" s="144" t="s">
        <v>1764</v>
      </c>
      <c r="G16" s="144" t="s">
        <v>1765</v>
      </c>
      <c r="H16" s="144" t="s">
        <v>2730</v>
      </c>
      <c r="I16" s="144" t="s">
        <v>1766</v>
      </c>
      <c r="J16" s="144" t="s">
        <v>1216</v>
      </c>
      <c r="K16" s="144" t="s">
        <v>1767</v>
      </c>
      <c r="L16" s="141" t="s">
        <v>1768</v>
      </c>
      <c r="M16" s="144" t="s">
        <v>1769</v>
      </c>
      <c r="N16" s="144" t="s">
        <v>2822</v>
      </c>
      <c r="O16" s="141" t="s">
        <v>1768</v>
      </c>
    </row>
    <row r="17" spans="1:16" ht="39" customHeight="1" x14ac:dyDescent="0.25">
      <c r="A17" s="144" t="str">
        <f>_xlfn.XLOOKUP(B17,'Service Categories'!B:B,'Service Categories'!A:A,"N/A",0,)</f>
        <v>Active</v>
      </c>
      <c r="B17" s="144" t="s">
        <v>552</v>
      </c>
      <c r="C17" s="144" t="s">
        <v>2501</v>
      </c>
      <c r="D17" s="144" t="s">
        <v>1684</v>
      </c>
      <c r="E17" s="144" t="s">
        <v>1684</v>
      </c>
      <c r="F17" s="144" t="s">
        <v>552</v>
      </c>
      <c r="G17" s="145" t="s">
        <v>2504</v>
      </c>
      <c r="H17" s="144" t="s">
        <v>2588</v>
      </c>
      <c r="I17" s="144" t="s">
        <v>2498</v>
      </c>
      <c r="J17" s="144" t="s">
        <v>1770</v>
      </c>
      <c r="K17" s="144"/>
      <c r="L17" s="141" t="s">
        <v>1771</v>
      </c>
      <c r="M17" s="144" t="s">
        <v>1772</v>
      </c>
      <c r="N17" s="144" t="s">
        <v>2588</v>
      </c>
      <c r="O17" s="141" t="s">
        <v>1771</v>
      </c>
      <c r="P17" s="143"/>
    </row>
    <row r="18" spans="1:16" ht="39" hidden="1" customHeight="1" x14ac:dyDescent="0.25">
      <c r="A18" s="144" t="str">
        <f>_xlfn.XLOOKUP(B18,'Service Categories'!B:B,'Service Categories'!A:A,"N/A",0,)</f>
        <v>Inactive</v>
      </c>
      <c r="B18" s="144" t="s">
        <v>1460</v>
      </c>
      <c r="C18" s="144"/>
      <c r="D18" s="144" t="s">
        <v>1684</v>
      </c>
      <c r="E18" s="144" t="s">
        <v>1684</v>
      </c>
      <c r="F18" s="144" t="s">
        <v>2703</v>
      </c>
      <c r="G18" s="144" t="s">
        <v>1773</v>
      </c>
      <c r="H18" s="144" t="s">
        <v>2731</v>
      </c>
      <c r="I18" s="144" t="s">
        <v>1774</v>
      </c>
      <c r="J18" s="144" t="s">
        <v>1775</v>
      </c>
      <c r="K18" s="144" t="s">
        <v>1776</v>
      </c>
      <c r="L18" s="141" t="s">
        <v>1777</v>
      </c>
      <c r="M18" s="144" t="s">
        <v>2849</v>
      </c>
      <c r="N18" s="144" t="s">
        <v>2823</v>
      </c>
      <c r="O18" s="141" t="s">
        <v>1778</v>
      </c>
    </row>
    <row r="19" spans="1:16" ht="39" hidden="1" customHeight="1" x14ac:dyDescent="0.25">
      <c r="A19" s="144" t="str">
        <f>_xlfn.XLOOKUP(B19,'Service Categories'!B:B,'Service Categories'!A:A,"N/A",0,)</f>
        <v>Inactive</v>
      </c>
      <c r="B19" s="144" t="s">
        <v>1779</v>
      </c>
      <c r="C19" s="144"/>
      <c r="D19" s="144" t="s">
        <v>1684</v>
      </c>
      <c r="E19" s="144" t="s">
        <v>1684</v>
      </c>
      <c r="F19" s="144" t="s">
        <v>61</v>
      </c>
      <c r="G19" s="144" t="s">
        <v>1780</v>
      </c>
      <c r="H19" s="144" t="s">
        <v>2732</v>
      </c>
      <c r="I19" s="144" t="s">
        <v>1781</v>
      </c>
      <c r="J19" s="144" t="s">
        <v>1782</v>
      </c>
      <c r="K19" s="144" t="s">
        <v>1783</v>
      </c>
      <c r="L19" s="141" t="s">
        <v>1784</v>
      </c>
      <c r="M19" s="144" t="s">
        <v>1785</v>
      </c>
      <c r="N19" s="144" t="s">
        <v>2824</v>
      </c>
      <c r="O19" s="141" t="s">
        <v>1784</v>
      </c>
    </row>
    <row r="20" spans="1:16" ht="39" hidden="1" customHeight="1" x14ac:dyDescent="0.25">
      <c r="A20" s="144" t="str">
        <f>_xlfn.XLOOKUP(B20,'Service Categories'!B:B,'Service Categories'!A:A,"N/A",0,)</f>
        <v>Inactive</v>
      </c>
      <c r="B20" s="144" t="s">
        <v>1786</v>
      </c>
      <c r="C20" s="144"/>
      <c r="D20" s="144" t="s">
        <v>1696</v>
      </c>
      <c r="E20" s="144" t="s">
        <v>1684</v>
      </c>
      <c r="F20" s="144" t="s">
        <v>1787</v>
      </c>
      <c r="G20" s="144" t="s">
        <v>1788</v>
      </c>
      <c r="H20" s="144" t="s">
        <v>1789</v>
      </c>
      <c r="I20" s="144" t="s">
        <v>1790</v>
      </c>
      <c r="J20" s="144" t="s">
        <v>1126</v>
      </c>
      <c r="K20" s="144" t="s">
        <v>1791</v>
      </c>
      <c r="L20" s="141" t="s">
        <v>1792</v>
      </c>
      <c r="M20" s="144" t="s">
        <v>1793</v>
      </c>
      <c r="N20" s="144" t="s">
        <v>2825</v>
      </c>
      <c r="O20" s="141" t="s">
        <v>1794</v>
      </c>
    </row>
    <row r="21" spans="1:16" ht="39" hidden="1" customHeight="1" x14ac:dyDescent="0.25">
      <c r="A21" s="144" t="str">
        <f>_xlfn.XLOOKUP(B21,'Service Categories'!B:B,'Service Categories'!A:A,"N/A",0,)</f>
        <v>Inactive</v>
      </c>
      <c r="B21" s="144" t="s">
        <v>222</v>
      </c>
      <c r="C21" s="144"/>
      <c r="D21" s="144" t="s">
        <v>1684</v>
      </c>
      <c r="E21" s="144" t="s">
        <v>1684</v>
      </c>
      <c r="F21" s="144" t="s">
        <v>222</v>
      </c>
      <c r="G21" s="144" t="s">
        <v>1795</v>
      </c>
      <c r="H21" s="144" t="s">
        <v>2733</v>
      </c>
      <c r="I21" s="144" t="s">
        <v>1796</v>
      </c>
      <c r="J21" s="144" t="s">
        <v>1797</v>
      </c>
      <c r="K21" s="144" t="s">
        <v>1798</v>
      </c>
      <c r="L21" s="141" t="s">
        <v>1799</v>
      </c>
      <c r="M21" s="144" t="s">
        <v>2798</v>
      </c>
      <c r="N21" s="144" t="s">
        <v>2826</v>
      </c>
      <c r="O21" s="141" t="s">
        <v>1800</v>
      </c>
    </row>
    <row r="22" spans="1:16" ht="39" customHeight="1" x14ac:dyDescent="0.25">
      <c r="A22" s="144" t="str">
        <f>_xlfn.XLOOKUP(B22,'Service Categories'!B:B,'Service Categories'!A:A,"N/A",0,)</f>
        <v>Active</v>
      </c>
      <c r="B22" s="144" t="s">
        <v>2472</v>
      </c>
      <c r="C22" s="144" t="s">
        <v>2501</v>
      </c>
      <c r="D22" s="144" t="s">
        <v>1696</v>
      </c>
      <c r="E22" s="144" t="s">
        <v>1684</v>
      </c>
      <c r="F22" s="144" t="s">
        <v>2521</v>
      </c>
      <c r="G22" s="144" t="s">
        <v>1919</v>
      </c>
      <c r="H22" s="144" t="s">
        <v>2600</v>
      </c>
      <c r="I22" s="144" t="s">
        <v>1920</v>
      </c>
      <c r="J22" s="144" t="s">
        <v>1921</v>
      </c>
      <c r="K22" s="144" t="s">
        <v>1719</v>
      </c>
      <c r="L22" s="141" t="s">
        <v>1922</v>
      </c>
      <c r="M22" s="144" t="s">
        <v>1926</v>
      </c>
      <c r="N22" s="144" t="s">
        <v>2600</v>
      </c>
      <c r="O22" s="141" t="s">
        <v>1903</v>
      </c>
      <c r="P22" s="143"/>
    </row>
    <row r="23" spans="1:16" ht="39" customHeight="1" x14ac:dyDescent="0.25">
      <c r="A23" s="144" t="str">
        <f>_xlfn.XLOOKUP(B23,'Service Categories'!B:B,'Service Categories'!A:A,"N/A",0,)</f>
        <v>Active</v>
      </c>
      <c r="B23" s="144" t="s">
        <v>258</v>
      </c>
      <c r="C23" s="144" t="s">
        <v>2501</v>
      </c>
      <c r="D23" s="144" t="s">
        <v>1696</v>
      </c>
      <c r="E23" s="144" t="s">
        <v>1684</v>
      </c>
      <c r="F23" s="144" t="s">
        <v>258</v>
      </c>
      <c r="G23" s="144" t="s">
        <v>1801</v>
      </c>
      <c r="H23" s="144" t="s">
        <v>2589</v>
      </c>
      <c r="I23" s="144" t="s">
        <v>1802</v>
      </c>
      <c r="J23" s="144" t="s">
        <v>1803</v>
      </c>
      <c r="K23" s="144" t="s">
        <v>18</v>
      </c>
      <c r="L23" s="141" t="s">
        <v>1804</v>
      </c>
      <c r="M23" s="144" t="s">
        <v>1805</v>
      </c>
      <c r="N23" s="144" t="s">
        <v>2589</v>
      </c>
      <c r="O23" s="141" t="s">
        <v>1806</v>
      </c>
      <c r="P23" s="143"/>
    </row>
    <row r="24" spans="1:16" ht="39" customHeight="1" x14ac:dyDescent="0.25">
      <c r="A24" s="144" t="str">
        <f>_xlfn.XLOOKUP(B24,'Service Categories'!B:B,'Service Categories'!A:A,"N/A",0,)</f>
        <v>Active</v>
      </c>
      <c r="B24" s="144" t="s">
        <v>2466</v>
      </c>
      <c r="C24" s="144" t="s">
        <v>2501</v>
      </c>
      <c r="D24" s="144" t="s">
        <v>1696</v>
      </c>
      <c r="E24" s="144" t="s">
        <v>1684</v>
      </c>
      <c r="F24" s="144" t="s">
        <v>1297</v>
      </c>
      <c r="G24" s="144" t="s">
        <v>1807</v>
      </c>
      <c r="H24" s="144" t="s">
        <v>2590</v>
      </c>
      <c r="I24" s="144" t="s">
        <v>1808</v>
      </c>
      <c r="J24" s="144" t="s">
        <v>1809</v>
      </c>
      <c r="K24" s="144" t="s">
        <v>1810</v>
      </c>
      <c r="L24" s="141" t="s">
        <v>1811</v>
      </c>
      <c r="M24" s="144" t="s">
        <v>2537</v>
      </c>
      <c r="N24" s="144" t="s">
        <v>2696</v>
      </c>
      <c r="O24" s="141" t="s">
        <v>1811</v>
      </c>
      <c r="P24" s="143"/>
    </row>
    <row r="25" spans="1:16" ht="39" customHeight="1" x14ac:dyDescent="0.25">
      <c r="A25" s="144" t="str">
        <f>_xlfn.XLOOKUP(B25,'Service Categories'!B:B,'Service Categories'!A:A,"N/A",0,)</f>
        <v>Active</v>
      </c>
      <c r="B25" s="144" t="s">
        <v>2467</v>
      </c>
      <c r="C25" s="144" t="s">
        <v>2501</v>
      </c>
      <c r="D25" s="144" t="s">
        <v>1696</v>
      </c>
      <c r="E25" s="144" t="s">
        <v>1684</v>
      </c>
      <c r="F25" s="144" t="s">
        <v>508</v>
      </c>
      <c r="G25" s="144" t="s">
        <v>1812</v>
      </c>
      <c r="H25" s="144" t="s">
        <v>2591</v>
      </c>
      <c r="I25" s="144" t="s">
        <v>1813</v>
      </c>
      <c r="J25" s="144" t="s">
        <v>1814</v>
      </c>
      <c r="K25" s="144" t="s">
        <v>1815</v>
      </c>
      <c r="L25" s="141" t="s">
        <v>1816</v>
      </c>
      <c r="M25" s="144" t="s">
        <v>2538</v>
      </c>
      <c r="N25" s="144" t="s">
        <v>2591</v>
      </c>
      <c r="O25" s="141" t="s">
        <v>1816</v>
      </c>
      <c r="P25" s="143"/>
    </row>
    <row r="26" spans="1:16" ht="39" customHeight="1" x14ac:dyDescent="0.25">
      <c r="A26" s="144" t="str">
        <f>_xlfn.XLOOKUP(B26,'Service Categories'!B:B,'Service Categories'!A:A,"N/A",0,)</f>
        <v>Active</v>
      </c>
      <c r="B26" s="144" t="s">
        <v>1817</v>
      </c>
      <c r="C26" s="144"/>
      <c r="D26" s="144" t="s">
        <v>1696</v>
      </c>
      <c r="E26" s="144" t="s">
        <v>1684</v>
      </c>
      <c r="F26" s="144" t="s">
        <v>349</v>
      </c>
      <c r="G26" s="145" t="s">
        <v>2505</v>
      </c>
      <c r="H26" s="144" t="s">
        <v>2592</v>
      </c>
      <c r="I26" s="144" t="s">
        <v>2497</v>
      </c>
      <c r="J26" s="144" t="s">
        <v>1818</v>
      </c>
      <c r="K26" s="144" t="s">
        <v>18</v>
      </c>
      <c r="L26" s="141" t="s">
        <v>1819</v>
      </c>
      <c r="M26" s="144" t="s">
        <v>2539</v>
      </c>
      <c r="N26" s="144" t="s">
        <v>2592</v>
      </c>
      <c r="O26" s="141" t="s">
        <v>1820</v>
      </c>
      <c r="P26" s="143"/>
    </row>
    <row r="27" spans="1:16" ht="39" hidden="1" customHeight="1" x14ac:dyDescent="0.25">
      <c r="A27" s="144" t="str">
        <f>_xlfn.XLOOKUP(B27,'Service Categories'!B:B,'Service Categories'!A:A,"N/A",0,)</f>
        <v>Inactive</v>
      </c>
      <c r="B27" s="144" t="s">
        <v>1480</v>
      </c>
      <c r="C27" s="144"/>
      <c r="D27" s="144" t="s">
        <v>1684</v>
      </c>
      <c r="E27" s="144" t="s">
        <v>1684</v>
      </c>
      <c r="F27" s="144" t="s">
        <v>1829</v>
      </c>
      <c r="G27" s="144" t="s">
        <v>1830</v>
      </c>
      <c r="H27" s="144" t="s">
        <v>2734</v>
      </c>
      <c r="I27" s="144" t="s">
        <v>1831</v>
      </c>
      <c r="J27" s="144" t="s">
        <v>1832</v>
      </c>
      <c r="K27" s="144" t="s">
        <v>1833</v>
      </c>
      <c r="L27" s="141" t="s">
        <v>1834</v>
      </c>
      <c r="M27" s="144" t="s">
        <v>1835</v>
      </c>
      <c r="N27" s="144" t="s">
        <v>2734</v>
      </c>
      <c r="O27" s="141" t="s">
        <v>1834</v>
      </c>
    </row>
    <row r="28" spans="1:16" ht="39" customHeight="1" x14ac:dyDescent="0.25">
      <c r="A28" s="144" t="str">
        <f>_xlfn.XLOOKUP(B28,'Service Categories'!B:B,'Service Categories'!A:A,"N/A",0,)</f>
        <v>Active</v>
      </c>
      <c r="B28" s="144" t="s">
        <v>1821</v>
      </c>
      <c r="C28" s="144"/>
      <c r="D28" s="144" t="s">
        <v>1696</v>
      </c>
      <c r="E28" s="144" t="s">
        <v>1684</v>
      </c>
      <c r="F28" s="144" t="s">
        <v>2584</v>
      </c>
      <c r="G28" s="144" t="s">
        <v>1822</v>
      </c>
      <c r="H28" s="144" t="s">
        <v>2614</v>
      </c>
      <c r="I28" s="144" t="s">
        <v>2483</v>
      </c>
      <c r="J28" s="144" t="s">
        <v>1824</v>
      </c>
      <c r="K28" s="144" t="s">
        <v>1825</v>
      </c>
      <c r="L28" s="141" t="s">
        <v>1826</v>
      </c>
      <c r="M28" s="144" t="s">
        <v>1827</v>
      </c>
      <c r="N28" s="144" t="s">
        <v>2614</v>
      </c>
      <c r="O28" s="141" t="s">
        <v>1828</v>
      </c>
      <c r="P28" s="143"/>
    </row>
    <row r="29" spans="1:16" ht="39" hidden="1" customHeight="1" x14ac:dyDescent="0.25">
      <c r="A29" s="144" t="str">
        <f>_xlfn.XLOOKUP(B29,'Service Categories'!B:B,'Service Categories'!A:A,"N/A",0,)</f>
        <v>Inactive</v>
      </c>
      <c r="B29" s="144" t="s">
        <v>644</v>
      </c>
      <c r="C29" s="144"/>
      <c r="D29" s="144" t="s">
        <v>1684</v>
      </c>
      <c r="E29" s="144" t="s">
        <v>1684</v>
      </c>
      <c r="F29" s="144" t="s">
        <v>644</v>
      </c>
      <c r="G29" s="144" t="s">
        <v>1842</v>
      </c>
      <c r="H29" s="144" t="s">
        <v>2735</v>
      </c>
      <c r="I29" s="144" t="s">
        <v>1843</v>
      </c>
      <c r="J29" s="144" t="s">
        <v>1844</v>
      </c>
      <c r="K29" s="144" t="s">
        <v>18</v>
      </c>
      <c r="L29" s="141" t="s">
        <v>1845</v>
      </c>
      <c r="M29" s="144" t="s">
        <v>2797</v>
      </c>
      <c r="N29" s="144" t="s">
        <v>2827</v>
      </c>
      <c r="O29" s="141" t="s">
        <v>1845</v>
      </c>
    </row>
    <row r="30" spans="1:16" ht="39" hidden="1" customHeight="1" x14ac:dyDescent="0.25">
      <c r="A30" s="144" t="str">
        <f>_xlfn.XLOOKUP(B30,'Service Categories'!B:B,'Service Categories'!A:A,"N/A",0,)</f>
        <v>Inactive</v>
      </c>
      <c r="B30" s="144" t="s">
        <v>973</v>
      </c>
      <c r="C30" s="144"/>
      <c r="D30" s="144" t="s">
        <v>1684</v>
      </c>
      <c r="E30" s="144" t="s">
        <v>1684</v>
      </c>
      <c r="F30" s="144" t="s">
        <v>1846</v>
      </c>
      <c r="G30" s="144" t="s">
        <v>2710</v>
      </c>
      <c r="H30" s="144" t="s">
        <v>2736</v>
      </c>
      <c r="I30" s="144" t="s">
        <v>2713</v>
      </c>
      <c r="J30" s="144" t="s">
        <v>1847</v>
      </c>
      <c r="K30" s="144" t="s">
        <v>18</v>
      </c>
      <c r="L30" s="141" t="s">
        <v>1848</v>
      </c>
      <c r="M30" s="144" t="s">
        <v>2796</v>
      </c>
      <c r="N30" s="144" t="s">
        <v>2736</v>
      </c>
      <c r="O30" s="141" t="s">
        <v>1848</v>
      </c>
    </row>
    <row r="31" spans="1:16" ht="39" customHeight="1" x14ac:dyDescent="0.25">
      <c r="A31" s="144" t="str">
        <f>_xlfn.XLOOKUP(B31,'Service Categories'!B:B,'Service Categories'!A:A,"N/A",0,)</f>
        <v>Active</v>
      </c>
      <c r="B31" s="144" t="s">
        <v>2468</v>
      </c>
      <c r="C31" s="144" t="s">
        <v>2501</v>
      </c>
      <c r="D31" s="144" t="s">
        <v>1696</v>
      </c>
      <c r="E31" s="144" t="s">
        <v>1684</v>
      </c>
      <c r="F31" s="144" t="s">
        <v>507</v>
      </c>
      <c r="G31" s="144" t="s">
        <v>1849</v>
      </c>
      <c r="H31" s="144" t="s">
        <v>2593</v>
      </c>
      <c r="I31" s="144" t="s">
        <v>1850</v>
      </c>
      <c r="J31" s="144" t="s">
        <v>1851</v>
      </c>
      <c r="K31" s="144" t="s">
        <v>18</v>
      </c>
      <c r="L31" s="141" t="s">
        <v>1852</v>
      </c>
      <c r="M31" s="144" t="s">
        <v>1853</v>
      </c>
      <c r="N31" s="144" t="s">
        <v>2593</v>
      </c>
      <c r="O31" s="141" t="s">
        <v>1852</v>
      </c>
      <c r="P31" s="143"/>
    </row>
    <row r="32" spans="1:16" ht="39" customHeight="1" x14ac:dyDescent="0.25">
      <c r="A32" s="144" t="str">
        <f>_xlfn.XLOOKUP(B32,'Service Categories'!B:B,'Service Categories'!A:A,"N/A",0,)</f>
        <v>Active</v>
      </c>
      <c r="B32" s="144" t="s">
        <v>73</v>
      </c>
      <c r="C32" s="144"/>
      <c r="D32" s="144" t="s">
        <v>1696</v>
      </c>
      <c r="E32" s="144" t="s">
        <v>1684</v>
      </c>
      <c r="F32" s="144" t="s">
        <v>73</v>
      </c>
      <c r="G32" s="144" t="s">
        <v>1836</v>
      </c>
      <c r="H32" s="144" t="s">
        <v>2616</v>
      </c>
      <c r="I32" s="144" t="s">
        <v>1837</v>
      </c>
      <c r="J32" s="144" t="s">
        <v>1838</v>
      </c>
      <c r="K32" s="144" t="s">
        <v>1839</v>
      </c>
      <c r="L32" s="141" t="s">
        <v>1840</v>
      </c>
      <c r="M32" s="144" t="s">
        <v>1841</v>
      </c>
      <c r="N32" s="144" t="s">
        <v>2695</v>
      </c>
      <c r="O32" s="141" t="s">
        <v>1840</v>
      </c>
      <c r="P32" s="143"/>
    </row>
    <row r="33" spans="1:16" ht="39" hidden="1" customHeight="1" x14ac:dyDescent="0.25">
      <c r="A33" s="144" t="str">
        <f>_xlfn.XLOOKUP(B33,'Service Categories'!B:B,'Service Categories'!A:A,"N/A",0,)</f>
        <v>Inactive</v>
      </c>
      <c r="B33" s="144" t="s">
        <v>1860</v>
      </c>
      <c r="C33" s="144"/>
      <c r="D33" s="144" t="s">
        <v>1684</v>
      </c>
      <c r="E33" s="144" t="s">
        <v>1684</v>
      </c>
      <c r="F33" s="144" t="s">
        <v>2709</v>
      </c>
      <c r="G33" s="144" t="s">
        <v>1862</v>
      </c>
      <c r="H33" s="144" t="s">
        <v>2737</v>
      </c>
      <c r="I33" s="144" t="s">
        <v>1863</v>
      </c>
      <c r="J33" s="144" t="s">
        <v>1864</v>
      </c>
      <c r="K33" s="144" t="s">
        <v>1865</v>
      </c>
      <c r="L33" s="141" t="s">
        <v>1866</v>
      </c>
      <c r="M33" s="144" t="s">
        <v>1867</v>
      </c>
      <c r="N33" s="144" t="s">
        <v>2828</v>
      </c>
      <c r="O33" s="141" t="s">
        <v>1866</v>
      </c>
    </row>
    <row r="34" spans="1:16" ht="39" hidden="1" customHeight="1" x14ac:dyDescent="0.25">
      <c r="A34" s="144" t="str">
        <f>_xlfn.XLOOKUP(B34,'Service Categories'!B:B,'Service Categories'!A:A,"N/A",0,)</f>
        <v>Inactive</v>
      </c>
      <c r="B34" s="144" t="s">
        <v>1868</v>
      </c>
      <c r="C34" s="144"/>
      <c r="D34" s="144" t="s">
        <v>1696</v>
      </c>
      <c r="E34" s="144" t="s">
        <v>1684</v>
      </c>
      <c r="F34" s="144" t="s">
        <v>2702</v>
      </c>
      <c r="G34" s="144" t="s">
        <v>1869</v>
      </c>
      <c r="H34" s="144" t="s">
        <v>2738</v>
      </c>
      <c r="I34" s="144" t="s">
        <v>1870</v>
      </c>
      <c r="J34" s="144" t="s">
        <v>1871</v>
      </c>
      <c r="K34" s="144" t="s">
        <v>1872</v>
      </c>
      <c r="L34" s="141" t="s">
        <v>1873</v>
      </c>
      <c r="M34" s="144" t="s">
        <v>2795</v>
      </c>
      <c r="N34" s="144" t="s">
        <v>2829</v>
      </c>
      <c r="O34" s="141" t="s">
        <v>1874</v>
      </c>
    </row>
    <row r="35" spans="1:16" ht="39" customHeight="1" x14ac:dyDescent="0.25">
      <c r="A35" s="144" t="str">
        <f>_xlfn.XLOOKUP(B35,'Service Categories'!B:B,'Service Categories'!A:A,"N/A",0,)</f>
        <v>Active</v>
      </c>
      <c r="B35" s="144" t="s">
        <v>1854</v>
      </c>
      <c r="C35" s="144"/>
      <c r="D35" s="144" t="s">
        <v>1696</v>
      </c>
      <c r="E35" s="144" t="s">
        <v>1684</v>
      </c>
      <c r="F35" s="144" t="s">
        <v>267</v>
      </c>
      <c r="G35" s="144" t="s">
        <v>1855</v>
      </c>
      <c r="H35" s="144" t="s">
        <v>2594</v>
      </c>
      <c r="I35" s="144" t="s">
        <v>1856</v>
      </c>
      <c r="J35" s="144" t="s">
        <v>1857</v>
      </c>
      <c r="K35" s="144" t="s">
        <v>268</v>
      </c>
      <c r="L35" s="141" t="s">
        <v>1858</v>
      </c>
      <c r="M35" s="144" t="s">
        <v>2540</v>
      </c>
      <c r="N35" s="144" t="s">
        <v>2594</v>
      </c>
      <c r="O35" s="141" t="s">
        <v>1859</v>
      </c>
      <c r="P35" s="143"/>
    </row>
    <row r="36" spans="1:16" ht="39" hidden="1" customHeight="1" x14ac:dyDescent="0.25">
      <c r="A36" s="144" t="str">
        <f>_xlfn.XLOOKUP(B36,'Service Categories'!B:B,'Service Categories'!A:A,"N/A",0,)</f>
        <v>Inactive</v>
      </c>
      <c r="B36" s="144" t="s">
        <v>913</v>
      </c>
      <c r="C36" s="144"/>
      <c r="D36" s="144" t="s">
        <v>1684</v>
      </c>
      <c r="E36" s="144" t="s">
        <v>1684</v>
      </c>
      <c r="F36" s="144" t="s">
        <v>913</v>
      </c>
      <c r="G36" s="144" t="s">
        <v>1879</v>
      </c>
      <c r="H36" s="144" t="s">
        <v>2739</v>
      </c>
      <c r="I36" s="144" t="s">
        <v>1880</v>
      </c>
      <c r="J36" s="144" t="s">
        <v>1881</v>
      </c>
      <c r="K36" s="144" t="s">
        <v>1719</v>
      </c>
      <c r="L36" s="141" t="s">
        <v>1882</v>
      </c>
      <c r="M36" s="144" t="s">
        <v>1883</v>
      </c>
      <c r="N36" s="144" t="s">
        <v>2739</v>
      </c>
      <c r="O36" s="141" t="s">
        <v>1882</v>
      </c>
    </row>
    <row r="37" spans="1:16" ht="39" customHeight="1" x14ac:dyDescent="0.25">
      <c r="A37" s="144" t="str">
        <f>_xlfn.XLOOKUP(B37,'Service Categories'!B:B,'Service Categories'!A:A,"N/A",0,)</f>
        <v>Active</v>
      </c>
      <c r="B37" s="144" t="s">
        <v>2469</v>
      </c>
      <c r="C37" s="144" t="s">
        <v>2501</v>
      </c>
      <c r="D37" s="144" t="s">
        <v>1696</v>
      </c>
      <c r="E37" s="144" t="s">
        <v>1684</v>
      </c>
      <c r="F37" s="144" t="s">
        <v>1069</v>
      </c>
      <c r="G37" s="145" t="s">
        <v>2506</v>
      </c>
      <c r="H37" s="144" t="s">
        <v>2595</v>
      </c>
      <c r="I37" s="144" t="s">
        <v>2500</v>
      </c>
      <c r="J37" s="144" t="s">
        <v>1875</v>
      </c>
      <c r="K37" s="144" t="s">
        <v>1876</v>
      </c>
      <c r="L37" s="141" t="s">
        <v>1877</v>
      </c>
      <c r="M37" s="144" t="s">
        <v>2541</v>
      </c>
      <c r="N37" s="144" t="s">
        <v>2595</v>
      </c>
      <c r="O37" s="141" t="s">
        <v>1878</v>
      </c>
      <c r="P37" s="143"/>
    </row>
    <row r="38" spans="1:16" ht="39" hidden="1" customHeight="1" x14ac:dyDescent="0.25">
      <c r="A38" s="144" t="str">
        <f>_xlfn.XLOOKUP(B38,'Service Categories'!B:B,'Service Categories'!A:A,"N/A",0,)</f>
        <v>Inactive</v>
      </c>
      <c r="B38" s="144" t="s">
        <v>1149</v>
      </c>
      <c r="C38" s="144"/>
      <c r="D38" s="144" t="s">
        <v>1684</v>
      </c>
      <c r="E38" s="144" t="s">
        <v>1684</v>
      </c>
      <c r="F38" s="144" t="s">
        <v>1149</v>
      </c>
      <c r="G38" s="144" t="s">
        <v>1887</v>
      </c>
      <c r="H38" s="144" t="s">
        <v>2740</v>
      </c>
      <c r="I38" s="144" t="s">
        <v>1888</v>
      </c>
      <c r="J38" s="144" t="s">
        <v>1889</v>
      </c>
      <c r="K38" s="144" t="s">
        <v>1890</v>
      </c>
      <c r="L38" s="141" t="s">
        <v>1891</v>
      </c>
      <c r="M38" s="144" t="s">
        <v>1892</v>
      </c>
      <c r="N38" s="144" t="s">
        <v>2830</v>
      </c>
      <c r="O38" s="141" t="s">
        <v>1893</v>
      </c>
    </row>
    <row r="39" spans="1:16" ht="39" customHeight="1" x14ac:dyDescent="0.25">
      <c r="A39" s="144" t="str">
        <f>_xlfn.XLOOKUP(B39,'Service Categories'!B:B,'Service Categories'!A:A,"N/A",0,)</f>
        <v>Active</v>
      </c>
      <c r="B39" s="144" t="s">
        <v>1884</v>
      </c>
      <c r="C39" s="144"/>
      <c r="D39" s="144" t="s">
        <v>1696</v>
      </c>
      <c r="E39" s="144" t="s">
        <v>1684</v>
      </c>
      <c r="F39" s="144" t="s">
        <v>1884</v>
      </c>
      <c r="G39" s="145" t="s">
        <v>2507</v>
      </c>
      <c r="H39" s="144" t="s">
        <v>2617</v>
      </c>
      <c r="I39" s="144" t="s">
        <v>2496</v>
      </c>
      <c r="J39" s="144" t="s">
        <v>1885</v>
      </c>
      <c r="K39" s="144" t="s">
        <v>18</v>
      </c>
      <c r="L39" s="141" t="s">
        <v>1886</v>
      </c>
      <c r="M39" s="144" t="s">
        <v>2542</v>
      </c>
      <c r="N39" s="144" t="s">
        <v>2694</v>
      </c>
      <c r="O39" s="141" t="s">
        <v>1886</v>
      </c>
      <c r="P39" s="143"/>
    </row>
    <row r="40" spans="1:16" ht="39" customHeight="1" x14ac:dyDescent="0.25">
      <c r="A40" s="144" t="str">
        <f>_xlfn.XLOOKUP(B40,'Service Categories'!B:B,'Service Categories'!A:A,"N/A",0,)</f>
        <v>Active</v>
      </c>
      <c r="B40" s="144" t="s">
        <v>2470</v>
      </c>
      <c r="C40" s="144" t="s">
        <v>2501</v>
      </c>
      <c r="D40" s="144" t="s">
        <v>1696</v>
      </c>
      <c r="E40" s="144" t="s">
        <v>1684</v>
      </c>
      <c r="F40" s="144" t="s">
        <v>2470</v>
      </c>
      <c r="G40" s="144" t="s">
        <v>1894</v>
      </c>
      <c r="H40" s="144" t="s">
        <v>2596</v>
      </c>
      <c r="I40" s="144" t="s">
        <v>1895</v>
      </c>
      <c r="J40" s="144" t="s">
        <v>1896</v>
      </c>
      <c r="K40" s="144" t="s">
        <v>18</v>
      </c>
      <c r="L40" s="141" t="s">
        <v>1897</v>
      </c>
      <c r="M40" s="144" t="s">
        <v>2543</v>
      </c>
      <c r="N40" s="144" t="s">
        <v>2596</v>
      </c>
      <c r="O40" s="141" t="s">
        <v>1898</v>
      </c>
      <c r="P40" s="143"/>
    </row>
    <row r="41" spans="1:16" ht="39" customHeight="1" x14ac:dyDescent="0.25">
      <c r="A41" s="144" t="str">
        <f>_xlfn.XLOOKUP(B41,'Service Categories'!B:B,'Service Categories'!A:A,"N/A",0,)</f>
        <v>Active</v>
      </c>
      <c r="B41" s="144" t="s">
        <v>938</v>
      </c>
      <c r="C41" s="144"/>
      <c r="D41" s="144" t="s">
        <v>1696</v>
      </c>
      <c r="E41" s="144" t="s">
        <v>1684</v>
      </c>
      <c r="F41" s="144" t="s">
        <v>938</v>
      </c>
      <c r="G41" s="144" t="s">
        <v>1899</v>
      </c>
      <c r="H41" s="144" t="s">
        <v>2597</v>
      </c>
      <c r="I41" s="144" t="s">
        <v>1900</v>
      </c>
      <c r="J41" s="144" t="s">
        <v>1901</v>
      </c>
      <c r="K41" s="144" t="s">
        <v>18</v>
      </c>
      <c r="L41" s="141" t="s">
        <v>1902</v>
      </c>
      <c r="M41" s="144" t="s">
        <v>2544</v>
      </c>
      <c r="N41" s="144" t="s">
        <v>2597</v>
      </c>
      <c r="O41" s="141" t="s">
        <v>1904</v>
      </c>
      <c r="P41" s="143"/>
    </row>
    <row r="42" spans="1:16" ht="39" customHeight="1" x14ac:dyDescent="0.25">
      <c r="A42" s="144" t="str">
        <f>_xlfn.XLOOKUP(B42,'Service Categories'!B:B,'Service Categories'!A:A,"N/A",0,)</f>
        <v>Active</v>
      </c>
      <c r="B42" s="144" t="s">
        <v>1905</v>
      </c>
      <c r="C42" s="144"/>
      <c r="D42" s="144" t="s">
        <v>1684</v>
      </c>
      <c r="E42" s="144" t="s">
        <v>1684</v>
      </c>
      <c r="F42" s="144" t="s">
        <v>1522</v>
      </c>
      <c r="G42" s="144" t="s">
        <v>1906</v>
      </c>
      <c r="H42" s="144" t="s">
        <v>2598</v>
      </c>
      <c r="I42" s="144" t="s">
        <v>1907</v>
      </c>
      <c r="J42" s="144" t="s">
        <v>1908</v>
      </c>
      <c r="K42" s="144" t="s">
        <v>18</v>
      </c>
      <c r="L42" s="141" t="s">
        <v>1909</v>
      </c>
      <c r="M42" s="144" t="s">
        <v>1910</v>
      </c>
      <c r="N42" s="144" t="s">
        <v>1911</v>
      </c>
      <c r="O42" s="141" t="s">
        <v>1909</v>
      </c>
      <c r="P42" s="143"/>
    </row>
    <row r="43" spans="1:16" ht="39" customHeight="1" x14ac:dyDescent="0.25">
      <c r="A43" s="144" t="str">
        <f>_xlfn.XLOOKUP(B43,'Service Categories'!B:B,'Service Categories'!A:A,"N/A",0,)</f>
        <v>Active</v>
      </c>
      <c r="B43" s="144" t="s">
        <v>1918</v>
      </c>
      <c r="C43" s="144" t="s">
        <v>2501</v>
      </c>
      <c r="D43" s="144" t="s">
        <v>1696</v>
      </c>
      <c r="E43" s="144" t="s">
        <v>1684</v>
      </c>
      <c r="F43" s="144" t="s">
        <v>352</v>
      </c>
      <c r="G43" s="144" t="s">
        <v>1923</v>
      </c>
      <c r="H43" s="144" t="s">
        <v>2618</v>
      </c>
      <c r="I43" s="144" t="s">
        <v>1924</v>
      </c>
      <c r="J43" s="144" t="s">
        <v>1181</v>
      </c>
      <c r="K43" s="144" t="s">
        <v>1719</v>
      </c>
      <c r="L43" s="141" t="s">
        <v>1925</v>
      </c>
      <c r="M43" s="144" t="s">
        <v>1926</v>
      </c>
      <c r="N43" s="144" t="s">
        <v>2693</v>
      </c>
      <c r="O43" s="141" t="s">
        <v>1925</v>
      </c>
      <c r="P43" s="143"/>
    </row>
    <row r="44" spans="1:16" ht="39" customHeight="1" x14ac:dyDescent="0.25">
      <c r="A44" s="144" t="str">
        <f>_xlfn.XLOOKUP(B44,'Service Categories'!B:B,'Service Categories'!A:A,"N/A",0,)</f>
        <v>Active</v>
      </c>
      <c r="B44" s="144" t="s">
        <v>522</v>
      </c>
      <c r="C44" s="144" t="s">
        <v>2501</v>
      </c>
      <c r="D44" s="144" t="s">
        <v>1696</v>
      </c>
      <c r="E44" s="144" t="s">
        <v>1684</v>
      </c>
      <c r="F44" s="144" t="s">
        <v>522</v>
      </c>
      <c r="G44" s="145" t="s">
        <v>2508</v>
      </c>
      <c r="H44" s="144" t="s">
        <v>2619</v>
      </c>
      <c r="I44" s="144" t="s">
        <v>2495</v>
      </c>
      <c r="J44" s="144" t="s">
        <v>1927</v>
      </c>
      <c r="K44" s="144" t="s">
        <v>18</v>
      </c>
      <c r="L44" s="140" t="s">
        <v>2457</v>
      </c>
      <c r="M44" s="144" t="s">
        <v>1929</v>
      </c>
      <c r="N44" s="144" t="s">
        <v>2619</v>
      </c>
      <c r="O44" s="141" t="s">
        <v>1928</v>
      </c>
      <c r="P44" s="143"/>
    </row>
    <row r="45" spans="1:16" ht="39" customHeight="1" x14ac:dyDescent="0.25">
      <c r="A45" s="144" t="str">
        <f>_xlfn.XLOOKUP(B45,'Service Categories'!B:B,'Service Categories'!A:A,"N/A",0,)</f>
        <v>Active</v>
      </c>
      <c r="B45" s="144" t="s">
        <v>467</v>
      </c>
      <c r="C45" s="144" t="s">
        <v>2501</v>
      </c>
      <c r="D45" s="144" t="s">
        <v>1696</v>
      </c>
      <c r="E45" s="144" t="s">
        <v>1684</v>
      </c>
      <c r="F45" s="144" t="s">
        <v>1946</v>
      </c>
      <c r="G45" s="195" t="s">
        <v>2853</v>
      </c>
      <c r="H45" s="144" t="s">
        <v>2622</v>
      </c>
      <c r="I45" s="144" t="s">
        <v>1947</v>
      </c>
      <c r="J45" s="144" t="s">
        <v>1948</v>
      </c>
      <c r="K45" s="144" t="s">
        <v>18</v>
      </c>
      <c r="L45" s="141" t="s">
        <v>1949</v>
      </c>
      <c r="M45" s="144" t="s">
        <v>2548</v>
      </c>
      <c r="N45" s="144" t="s">
        <v>2622</v>
      </c>
      <c r="O45" s="141" t="s">
        <v>1949</v>
      </c>
      <c r="P45" s="143"/>
    </row>
    <row r="46" spans="1:16" ht="39" hidden="1" customHeight="1" x14ac:dyDescent="0.25">
      <c r="A46" s="144" t="str">
        <f>_xlfn.XLOOKUP(B46,'Service Categories'!B:B,'Service Categories'!A:A,"N/A",0,)</f>
        <v>Inactive</v>
      </c>
      <c r="B46" s="144" t="s">
        <v>1413</v>
      </c>
      <c r="C46" s="144"/>
      <c r="D46" s="144" t="s">
        <v>1684</v>
      </c>
      <c r="E46" s="144" t="s">
        <v>1684</v>
      </c>
      <c r="F46" s="144" t="s">
        <v>1413</v>
      </c>
      <c r="G46" s="144" t="s">
        <v>1887</v>
      </c>
      <c r="H46" s="144" t="s">
        <v>2741</v>
      </c>
      <c r="I46" s="144" t="s">
        <v>1930</v>
      </c>
      <c r="J46" s="144" t="s">
        <v>1931</v>
      </c>
      <c r="K46" s="144" t="s">
        <v>18</v>
      </c>
      <c r="L46" s="141" t="s">
        <v>1932</v>
      </c>
      <c r="M46" s="144" t="s">
        <v>1933</v>
      </c>
      <c r="N46" s="144" t="s">
        <v>2741</v>
      </c>
      <c r="O46" s="141" t="s">
        <v>1932</v>
      </c>
    </row>
    <row r="47" spans="1:16" ht="39" customHeight="1" x14ac:dyDescent="0.25">
      <c r="A47" s="144" t="str">
        <f>_xlfn.XLOOKUP(B47,'Service Categories'!B:B,'Service Categories'!A:A,"N/A",0,)</f>
        <v>Active</v>
      </c>
      <c r="B47" s="144" t="s">
        <v>1934</v>
      </c>
      <c r="C47" s="144"/>
      <c r="D47" s="144" t="s">
        <v>1684</v>
      </c>
      <c r="E47" s="144" t="s">
        <v>1684</v>
      </c>
      <c r="F47" s="144" t="s">
        <v>363</v>
      </c>
      <c r="G47" s="145" t="s">
        <v>2509</v>
      </c>
      <c r="H47" s="144" t="s">
        <v>2620</v>
      </c>
      <c r="I47" s="144" t="s">
        <v>2494</v>
      </c>
      <c r="J47" s="144" t="s">
        <v>1935</v>
      </c>
      <c r="K47" s="144" t="s">
        <v>1936</v>
      </c>
      <c r="L47" s="141" t="s">
        <v>1937</v>
      </c>
      <c r="M47" s="144" t="s">
        <v>2545</v>
      </c>
      <c r="N47" s="144" t="s">
        <v>2620</v>
      </c>
      <c r="O47" s="141" t="s">
        <v>1937</v>
      </c>
      <c r="P47" s="143"/>
    </row>
    <row r="48" spans="1:16" ht="39" customHeight="1" x14ac:dyDescent="0.25">
      <c r="A48" s="144" t="str">
        <f>_xlfn.XLOOKUP(B48,'Service Categories'!B:B,'Service Categories'!A:A,"N/A",0,)</f>
        <v>Active</v>
      </c>
      <c r="B48" s="144" t="s">
        <v>1574</v>
      </c>
      <c r="C48" s="144"/>
      <c r="D48" s="144" t="s">
        <v>1696</v>
      </c>
      <c r="E48" s="144" t="s">
        <v>1684</v>
      </c>
      <c r="F48" s="144" t="s">
        <v>1574</v>
      </c>
      <c r="G48" s="145" t="s">
        <v>2510</v>
      </c>
      <c r="H48" s="144" t="s">
        <v>2610</v>
      </c>
      <c r="I48" s="144" t="s">
        <v>2492</v>
      </c>
      <c r="J48" s="144" t="s">
        <v>1938</v>
      </c>
      <c r="K48" s="144" t="s">
        <v>1719</v>
      </c>
      <c r="L48" s="141" t="s">
        <v>1939</v>
      </c>
      <c r="M48" s="144" t="s">
        <v>2546</v>
      </c>
      <c r="N48" s="144" t="s">
        <v>2610</v>
      </c>
      <c r="O48" s="141" t="s">
        <v>1940</v>
      </c>
      <c r="P48" s="143"/>
    </row>
    <row r="49" spans="1:16" ht="39" customHeight="1" x14ac:dyDescent="0.25">
      <c r="A49" s="144" t="str">
        <f>_xlfn.XLOOKUP(B49,'Service Categories'!B:B,'Service Categories'!A:A,"N/A",0,)</f>
        <v>Active</v>
      </c>
      <c r="B49" s="144" t="s">
        <v>1941</v>
      </c>
      <c r="C49" s="144"/>
      <c r="D49" s="144" t="s">
        <v>1696</v>
      </c>
      <c r="E49" s="144" t="s">
        <v>1684</v>
      </c>
      <c r="F49" s="144" t="s">
        <v>1942</v>
      </c>
      <c r="G49" s="144" t="s">
        <v>2511</v>
      </c>
      <c r="H49" s="144" t="s">
        <v>2621</v>
      </c>
      <c r="I49" s="144" t="s">
        <v>2493</v>
      </c>
      <c r="J49" s="144" t="s">
        <v>1943</v>
      </c>
      <c r="K49" s="144" t="s">
        <v>18</v>
      </c>
      <c r="L49" s="141" t="s">
        <v>1944</v>
      </c>
      <c r="M49" s="144" t="s">
        <v>2547</v>
      </c>
      <c r="N49" s="144" t="s">
        <v>2621</v>
      </c>
      <c r="O49" s="141" t="s">
        <v>1945</v>
      </c>
      <c r="P49" s="143"/>
    </row>
    <row r="50" spans="1:16" ht="39" customHeight="1" x14ac:dyDescent="0.25">
      <c r="A50" s="144" t="str">
        <f>_xlfn.XLOOKUP(B50,'Service Categories'!B:B,'Service Categories'!A:A,"N/A",0,)</f>
        <v>Active</v>
      </c>
      <c r="B50" s="144" t="s">
        <v>1340</v>
      </c>
      <c r="C50" s="144"/>
      <c r="D50" s="144" t="s">
        <v>1684</v>
      </c>
      <c r="E50" s="144" t="s">
        <v>1684</v>
      </c>
      <c r="F50" s="144" t="s">
        <v>1340</v>
      </c>
      <c r="G50" s="144" t="s">
        <v>2512</v>
      </c>
      <c r="H50" s="144" t="s">
        <v>2624</v>
      </c>
      <c r="I50" s="144" t="s">
        <v>2491</v>
      </c>
      <c r="J50" s="144" t="s">
        <v>1958</v>
      </c>
      <c r="K50" s="144" t="s">
        <v>18</v>
      </c>
      <c r="L50" s="141" t="s">
        <v>1959</v>
      </c>
      <c r="M50" s="145" t="s">
        <v>2465</v>
      </c>
      <c r="N50" s="144" t="s">
        <v>2692</v>
      </c>
      <c r="O50" s="141" t="s">
        <v>1960</v>
      </c>
      <c r="P50" s="143"/>
    </row>
    <row r="51" spans="1:16" ht="39" customHeight="1" x14ac:dyDescent="0.25">
      <c r="A51" s="144" t="str">
        <f>_xlfn.XLOOKUP(B51,'Service Categories'!B:B,'Service Categories'!A:A,"N/A",0,)</f>
        <v>Active</v>
      </c>
      <c r="B51" s="144" t="s">
        <v>1961</v>
      </c>
      <c r="C51" s="144"/>
      <c r="D51" s="144" t="s">
        <v>1696</v>
      </c>
      <c r="E51" s="144" t="s">
        <v>1684</v>
      </c>
      <c r="F51" s="144" t="s">
        <v>524</v>
      </c>
      <c r="G51" s="145" t="s">
        <v>2513</v>
      </c>
      <c r="H51" s="144" t="s">
        <v>2625</v>
      </c>
      <c r="I51" s="144" t="s">
        <v>2490</v>
      </c>
      <c r="J51" s="144" t="s">
        <v>1962</v>
      </c>
      <c r="K51" s="144" t="s">
        <v>18</v>
      </c>
      <c r="L51" s="141" t="s">
        <v>1963</v>
      </c>
      <c r="M51" s="144" t="s">
        <v>1964</v>
      </c>
      <c r="N51" s="144" t="s">
        <v>2625</v>
      </c>
      <c r="O51" s="141" t="s">
        <v>1963</v>
      </c>
      <c r="P51" s="143"/>
    </row>
    <row r="52" spans="1:16" ht="39" hidden="1" customHeight="1" x14ac:dyDescent="0.25">
      <c r="A52" s="144" t="str">
        <f>_xlfn.XLOOKUP(B52,'Service Categories'!B:B,'Service Categories'!A:A,"N/A",0,)</f>
        <v>Inactive</v>
      </c>
      <c r="B52" s="144" t="s">
        <v>1953</v>
      </c>
      <c r="C52" s="144"/>
      <c r="D52" s="144" t="s">
        <v>1696</v>
      </c>
      <c r="E52" s="144" t="s">
        <v>1684</v>
      </c>
      <c r="F52" s="144" t="s">
        <v>594</v>
      </c>
      <c r="G52" s="144" t="s">
        <v>1954</v>
      </c>
      <c r="H52" s="144" t="s">
        <v>2742</v>
      </c>
      <c r="I52" s="144" t="s">
        <v>1955</v>
      </c>
      <c r="J52" s="144" t="s">
        <v>589</v>
      </c>
      <c r="K52" s="144" t="s">
        <v>18</v>
      </c>
      <c r="L52" s="141" t="s">
        <v>1956</v>
      </c>
      <c r="M52" s="144" t="s">
        <v>1957</v>
      </c>
      <c r="N52" s="144" t="s">
        <v>2742</v>
      </c>
      <c r="O52" s="141" t="s">
        <v>1903</v>
      </c>
    </row>
    <row r="53" spans="1:16" ht="39" customHeight="1" x14ac:dyDescent="0.25">
      <c r="A53" s="144" t="str">
        <f>_xlfn.XLOOKUP(B53,'Service Categories'!B:B,'Service Categories'!A:A,"N/A",0,)</f>
        <v>Active</v>
      </c>
      <c r="B53" s="144" t="s">
        <v>375</v>
      </c>
      <c r="C53" s="144"/>
      <c r="D53" s="144" t="s">
        <v>1696</v>
      </c>
      <c r="E53" s="144" t="s">
        <v>1684</v>
      </c>
      <c r="F53" s="144" t="s">
        <v>375</v>
      </c>
      <c r="G53" s="145" t="s">
        <v>2514</v>
      </c>
      <c r="H53" s="144" t="s">
        <v>2626</v>
      </c>
      <c r="I53" s="144" t="s">
        <v>1965</v>
      </c>
      <c r="J53" s="144" t="s">
        <v>1966</v>
      </c>
      <c r="K53" s="144" t="s">
        <v>18</v>
      </c>
      <c r="L53" s="141" t="s">
        <v>1967</v>
      </c>
      <c r="M53" s="144" t="s">
        <v>2550</v>
      </c>
      <c r="N53" s="144" t="s">
        <v>2626</v>
      </c>
      <c r="O53" s="141" t="s">
        <v>1967</v>
      </c>
      <c r="P53" s="143"/>
    </row>
    <row r="54" spans="1:16" ht="39" customHeight="1" x14ac:dyDescent="0.25">
      <c r="A54" s="144" t="str">
        <f>_xlfn.XLOOKUP(B54,'Service Categories'!B:B,'Service Categories'!A:A,"N/A",0,)</f>
        <v>Active</v>
      </c>
      <c r="B54" s="144" t="s">
        <v>2474</v>
      </c>
      <c r="C54" s="144" t="s">
        <v>2501</v>
      </c>
      <c r="D54" s="144" t="s">
        <v>1696</v>
      </c>
      <c r="E54" s="144" t="s">
        <v>1684</v>
      </c>
      <c r="F54" s="144" t="s">
        <v>1536</v>
      </c>
      <c r="G54" s="144" t="s">
        <v>1968</v>
      </c>
      <c r="H54" s="144" t="s">
        <v>2627</v>
      </c>
      <c r="I54" s="144" t="s">
        <v>1969</v>
      </c>
      <c r="J54" s="144" t="s">
        <v>1970</v>
      </c>
      <c r="K54" s="144" t="s">
        <v>18</v>
      </c>
      <c r="L54" s="141" t="s">
        <v>1971</v>
      </c>
      <c r="M54" s="144" t="s">
        <v>2551</v>
      </c>
      <c r="N54" s="144" t="s">
        <v>2627</v>
      </c>
      <c r="O54" s="141" t="s">
        <v>1971</v>
      </c>
      <c r="P54" s="143"/>
    </row>
    <row r="55" spans="1:16" ht="39" customHeight="1" x14ac:dyDescent="0.25">
      <c r="A55" s="144" t="str">
        <f>_xlfn.XLOOKUP(B55,'Service Categories'!B:B,'Service Categories'!A:A,"N/A",0,)</f>
        <v>Active</v>
      </c>
      <c r="B55" s="144" t="s">
        <v>78</v>
      </c>
      <c r="C55" s="144"/>
      <c r="D55" s="144" t="s">
        <v>1684</v>
      </c>
      <c r="E55" s="144" t="s">
        <v>1684</v>
      </c>
      <c r="F55" s="144" t="s">
        <v>1976</v>
      </c>
      <c r="G55" s="144" t="s">
        <v>1977</v>
      </c>
      <c r="H55" s="144" t="s">
        <v>2628</v>
      </c>
      <c r="I55" s="144" t="s">
        <v>1978</v>
      </c>
      <c r="J55" s="144" t="s">
        <v>1979</v>
      </c>
      <c r="K55" s="144" t="s">
        <v>18</v>
      </c>
      <c r="L55" s="141" t="s">
        <v>1980</v>
      </c>
      <c r="M55" s="144" t="s">
        <v>1981</v>
      </c>
      <c r="N55" s="144" t="s">
        <v>2691</v>
      </c>
      <c r="O55" s="141" t="s">
        <v>1982</v>
      </c>
      <c r="P55" s="143"/>
    </row>
    <row r="56" spans="1:16" ht="39" customHeight="1" x14ac:dyDescent="0.25">
      <c r="A56" s="144" t="str">
        <f>_xlfn.XLOOKUP(B56,'Service Categories'!B:B,'Service Categories'!A:A,"N/A",0,)</f>
        <v>Active</v>
      </c>
      <c r="B56" s="144" t="s">
        <v>1983</v>
      </c>
      <c r="C56" s="144"/>
      <c r="D56" s="144" t="s">
        <v>1696</v>
      </c>
      <c r="E56" s="144" t="s">
        <v>1684</v>
      </c>
      <c r="F56" s="144" t="s">
        <v>62</v>
      </c>
      <c r="G56" s="144" t="s">
        <v>1984</v>
      </c>
      <c r="H56" s="144" t="s">
        <v>2629</v>
      </c>
      <c r="I56" s="144" t="s">
        <v>1985</v>
      </c>
      <c r="J56" s="144" t="s">
        <v>1986</v>
      </c>
      <c r="K56" s="144" t="s">
        <v>1987</v>
      </c>
      <c r="L56" s="141" t="s">
        <v>1988</v>
      </c>
      <c r="M56" s="144" t="s">
        <v>2552</v>
      </c>
      <c r="N56" s="144" t="s">
        <v>2629</v>
      </c>
      <c r="O56" s="141" t="s">
        <v>1988</v>
      </c>
      <c r="P56" s="143"/>
    </row>
    <row r="57" spans="1:16" ht="39" hidden="1" customHeight="1" x14ac:dyDescent="0.25">
      <c r="A57" s="144" t="str">
        <f>_xlfn.XLOOKUP(B57,'Service Categories'!B:B,'Service Categories'!A:A,"N/A",0,)</f>
        <v>Inactive</v>
      </c>
      <c r="B57" s="144" t="s">
        <v>1972</v>
      </c>
      <c r="C57" s="144"/>
      <c r="D57" s="144" t="s">
        <v>1696</v>
      </c>
      <c r="E57" s="144" t="s">
        <v>1684</v>
      </c>
      <c r="F57" s="144" t="s">
        <v>2705</v>
      </c>
      <c r="G57" s="144" t="s">
        <v>1973</v>
      </c>
      <c r="H57" s="144" t="s">
        <v>2743</v>
      </c>
      <c r="I57" s="144" t="s">
        <v>1974</v>
      </c>
      <c r="J57" s="144" t="s">
        <v>1309</v>
      </c>
      <c r="K57" s="144" t="s">
        <v>18</v>
      </c>
      <c r="L57" s="141" t="s">
        <v>1975</v>
      </c>
      <c r="M57" s="144" t="s">
        <v>2794</v>
      </c>
      <c r="N57" s="144" t="s">
        <v>2743</v>
      </c>
      <c r="O57" s="141" t="s">
        <v>1975</v>
      </c>
    </row>
    <row r="58" spans="1:16" ht="39" customHeight="1" x14ac:dyDescent="0.25">
      <c r="A58" s="144" t="str">
        <f>_xlfn.XLOOKUP(B58,'Service Categories'!B:B,'Service Categories'!A:A,"N/A",0,)</f>
        <v>Active</v>
      </c>
      <c r="B58" s="144" t="s">
        <v>2699</v>
      </c>
      <c r="C58" s="144"/>
      <c r="D58" s="144" t="s">
        <v>1696</v>
      </c>
      <c r="E58" s="144" t="s">
        <v>1684</v>
      </c>
      <c r="F58" s="144" t="s">
        <v>2699</v>
      </c>
      <c r="G58" s="144" t="s">
        <v>2515</v>
      </c>
      <c r="H58" s="144" t="s">
        <v>2630</v>
      </c>
      <c r="I58" s="144" t="s">
        <v>1989</v>
      </c>
      <c r="J58" s="144" t="s">
        <v>1990</v>
      </c>
      <c r="K58" s="144" t="s">
        <v>1719</v>
      </c>
      <c r="L58" s="141" t="s">
        <v>1991</v>
      </c>
      <c r="M58" s="144" t="s">
        <v>2578</v>
      </c>
      <c r="N58" s="144" t="s">
        <v>2630</v>
      </c>
      <c r="O58" s="141" t="s">
        <v>1991</v>
      </c>
      <c r="P58" s="143"/>
    </row>
    <row r="59" spans="1:16" ht="39" customHeight="1" x14ac:dyDescent="0.25">
      <c r="A59" s="144" t="str">
        <f>_xlfn.XLOOKUP(B59,'Service Categories'!B:B,'Service Categories'!A:A,"N/A",0,)</f>
        <v>Active</v>
      </c>
      <c r="B59" s="144" t="s">
        <v>2475</v>
      </c>
      <c r="C59" s="144" t="s">
        <v>2501</v>
      </c>
      <c r="D59" s="144" t="s">
        <v>1684</v>
      </c>
      <c r="E59" s="144" t="s">
        <v>1684</v>
      </c>
      <c r="F59" s="144" t="s">
        <v>856</v>
      </c>
      <c r="G59" s="145" t="s">
        <v>2516</v>
      </c>
      <c r="H59" s="144" t="s">
        <v>2631</v>
      </c>
      <c r="I59" s="144" t="s">
        <v>2489</v>
      </c>
      <c r="J59" s="144" t="s">
        <v>1994</v>
      </c>
      <c r="K59" s="144" t="s">
        <v>18</v>
      </c>
      <c r="L59" s="141" t="s">
        <v>1995</v>
      </c>
      <c r="M59" s="144" t="s">
        <v>2553</v>
      </c>
      <c r="N59" s="144" t="s">
        <v>2631</v>
      </c>
      <c r="O59" s="141" t="s">
        <v>1996</v>
      </c>
      <c r="P59" s="143"/>
    </row>
    <row r="60" spans="1:16" ht="39" customHeight="1" x14ac:dyDescent="0.25">
      <c r="A60" s="144" t="str">
        <f>_xlfn.XLOOKUP(B60,'Service Categories'!B:B,'Service Categories'!A:A,"N/A",0,)</f>
        <v>Active</v>
      </c>
      <c r="B60" s="144" t="s">
        <v>529</v>
      </c>
      <c r="C60" s="144" t="s">
        <v>2501</v>
      </c>
      <c r="D60" s="144" t="s">
        <v>1684</v>
      </c>
      <c r="E60" s="144" t="s">
        <v>1684</v>
      </c>
      <c r="F60" s="144" t="s">
        <v>529</v>
      </c>
      <c r="G60" s="144" t="s">
        <v>1997</v>
      </c>
      <c r="H60" s="144" t="s">
        <v>2632</v>
      </c>
      <c r="I60" s="144" t="s">
        <v>1998</v>
      </c>
      <c r="J60" s="144" t="s">
        <v>1999</v>
      </c>
      <c r="K60" s="144" t="s">
        <v>18</v>
      </c>
      <c r="L60" s="141" t="s">
        <v>2000</v>
      </c>
      <c r="M60" s="144" t="s">
        <v>2001</v>
      </c>
      <c r="N60" s="144" t="s">
        <v>2690</v>
      </c>
      <c r="O60" s="141" t="s">
        <v>2000</v>
      </c>
      <c r="P60" s="143"/>
    </row>
    <row r="61" spans="1:16" ht="39" hidden="1" customHeight="1" x14ac:dyDescent="0.25">
      <c r="A61" s="144" t="str">
        <f>_xlfn.XLOOKUP(B61,'Service Categories'!B:B,'Service Categories'!A:A,"N/A",0,)</f>
        <v>Inactive</v>
      </c>
      <c r="B61" s="144" t="s">
        <v>918</v>
      </c>
      <c r="C61" s="144"/>
      <c r="D61" s="144" t="s">
        <v>1684</v>
      </c>
      <c r="E61" s="144" t="s">
        <v>1684</v>
      </c>
      <c r="F61" s="144" t="s">
        <v>2715</v>
      </c>
      <c r="G61" s="144" t="s">
        <v>1887</v>
      </c>
      <c r="H61" s="144" t="s">
        <v>2744</v>
      </c>
      <c r="I61" s="144" t="s">
        <v>2714</v>
      </c>
      <c r="J61" s="144" t="s">
        <v>1992</v>
      </c>
      <c r="K61" s="144" t="s">
        <v>18</v>
      </c>
      <c r="L61" s="141" t="s">
        <v>1993</v>
      </c>
      <c r="M61" s="144" t="s">
        <v>2793</v>
      </c>
      <c r="N61" s="144" t="s">
        <v>2744</v>
      </c>
      <c r="O61" s="141" t="s">
        <v>1993</v>
      </c>
    </row>
    <row r="62" spans="1:16" ht="39" customHeight="1" x14ac:dyDescent="0.25">
      <c r="A62" s="144" t="str">
        <f>_xlfn.XLOOKUP(B62,'Service Categories'!B:B,'Service Categories'!A:A,"N/A",0,)</f>
        <v>Active</v>
      </c>
      <c r="B62" s="144" t="s">
        <v>382</v>
      </c>
      <c r="C62" s="144" t="s">
        <v>2501</v>
      </c>
      <c r="D62" s="144" t="s">
        <v>1696</v>
      </c>
      <c r="E62" s="144" t="s">
        <v>1684</v>
      </c>
      <c r="F62" s="144" t="s">
        <v>382</v>
      </c>
      <c r="G62" s="144" t="s">
        <v>2007</v>
      </c>
      <c r="H62" s="144" t="s">
        <v>2633</v>
      </c>
      <c r="I62" s="144" t="s">
        <v>2008</v>
      </c>
      <c r="J62" s="144" t="s">
        <v>2459</v>
      </c>
      <c r="K62" s="144" t="s">
        <v>2009</v>
      </c>
      <c r="L62" s="140" t="s">
        <v>2460</v>
      </c>
      <c r="M62" s="144" t="s">
        <v>2554</v>
      </c>
      <c r="N62" s="144" t="s">
        <v>2633</v>
      </c>
      <c r="O62" s="141" t="s">
        <v>2010</v>
      </c>
      <c r="P62" s="143"/>
    </row>
    <row r="63" spans="1:16" ht="39" customHeight="1" x14ac:dyDescent="0.25">
      <c r="A63" s="144" t="str">
        <f>_xlfn.XLOOKUP(B63,'Service Categories'!B:B,'Service Categories'!A:A,"N/A",0,)</f>
        <v>Active</v>
      </c>
      <c r="B63" s="144" t="s">
        <v>28</v>
      </c>
      <c r="C63" s="144"/>
      <c r="D63" s="144" t="s">
        <v>1684</v>
      </c>
      <c r="E63" s="144" t="s">
        <v>1684</v>
      </c>
      <c r="F63" s="144" t="s">
        <v>2011</v>
      </c>
      <c r="G63" s="144" t="s">
        <v>2012</v>
      </c>
      <c r="H63" s="144" t="s">
        <v>2634</v>
      </c>
      <c r="I63" s="144" t="s">
        <v>2013</v>
      </c>
      <c r="J63" s="144" t="s">
        <v>2014</v>
      </c>
      <c r="K63" s="144" t="s">
        <v>1719</v>
      </c>
      <c r="L63" s="141" t="s">
        <v>2015</v>
      </c>
      <c r="M63" s="144" t="s">
        <v>2555</v>
      </c>
      <c r="N63" s="144" t="s">
        <v>2689</v>
      </c>
      <c r="O63" s="141" t="s">
        <v>2015</v>
      </c>
      <c r="P63" s="143"/>
    </row>
    <row r="64" spans="1:16" ht="39" hidden="1" customHeight="1" x14ac:dyDescent="0.25">
      <c r="A64" s="144" t="str">
        <f>_xlfn.XLOOKUP(B64,'Service Categories'!B:B,'Service Categories'!A:A,"N/A",0,)</f>
        <v>Inactive</v>
      </c>
      <c r="B64" s="144" t="s">
        <v>2002</v>
      </c>
      <c r="C64" s="144"/>
      <c r="D64" s="144" t="s">
        <v>1696</v>
      </c>
      <c r="E64" s="144" t="s">
        <v>1684</v>
      </c>
      <c r="F64" s="144" t="s">
        <v>2002</v>
      </c>
      <c r="G64" s="144" t="s">
        <v>2003</v>
      </c>
      <c r="H64" s="144" t="s">
        <v>2745</v>
      </c>
      <c r="I64" s="144" t="s">
        <v>2004</v>
      </c>
      <c r="J64" s="144" t="s">
        <v>2005</v>
      </c>
      <c r="K64" s="144" t="s">
        <v>42</v>
      </c>
      <c r="L64" s="141" t="s">
        <v>2006</v>
      </c>
      <c r="M64" s="144" t="s">
        <v>2792</v>
      </c>
      <c r="N64" s="144" t="s">
        <v>2831</v>
      </c>
      <c r="O64" s="141" t="s">
        <v>2006</v>
      </c>
    </row>
    <row r="65" spans="1:16" ht="39" customHeight="1" x14ac:dyDescent="0.25">
      <c r="A65" s="144" t="str">
        <f>_xlfn.XLOOKUP(B65,'Service Categories'!B:B,'Service Categories'!A:A,"N/A",0,)</f>
        <v>Active</v>
      </c>
      <c r="B65" s="144" t="s">
        <v>31</v>
      </c>
      <c r="C65" s="144"/>
      <c r="D65" s="144" t="s">
        <v>1696</v>
      </c>
      <c r="E65" s="144" t="s">
        <v>1684</v>
      </c>
      <c r="F65" s="144" t="s">
        <v>31</v>
      </c>
      <c r="G65" s="144" t="s">
        <v>2016</v>
      </c>
      <c r="H65" s="144" t="s">
        <v>2635</v>
      </c>
      <c r="I65" s="144" t="s">
        <v>2017</v>
      </c>
      <c r="J65" s="144" t="s">
        <v>2018</v>
      </c>
      <c r="K65" s="144" t="s">
        <v>33</v>
      </c>
      <c r="L65" s="141" t="s">
        <v>2019</v>
      </c>
      <c r="M65" s="144" t="s">
        <v>2020</v>
      </c>
      <c r="N65" s="144" t="s">
        <v>2635</v>
      </c>
      <c r="O65" s="141" t="s">
        <v>2019</v>
      </c>
      <c r="P65" s="143"/>
    </row>
    <row r="66" spans="1:16" ht="39" customHeight="1" x14ac:dyDescent="0.25">
      <c r="A66" s="144" t="str">
        <f>_xlfn.XLOOKUP(B66,'Service Categories'!B:B,'Service Categories'!A:A,"N/A",0,)</f>
        <v>Active</v>
      </c>
      <c r="B66" s="144" t="s">
        <v>469</v>
      </c>
      <c r="C66" s="144" t="s">
        <v>2581</v>
      </c>
      <c r="D66" s="144" t="s">
        <v>1684</v>
      </c>
      <c r="E66" s="144" t="s">
        <v>1684</v>
      </c>
      <c r="F66" s="144" t="s">
        <v>469</v>
      </c>
      <c r="G66" s="144" t="s">
        <v>2021</v>
      </c>
      <c r="H66" s="144" t="s">
        <v>2636</v>
      </c>
      <c r="I66" s="144" t="s">
        <v>2484</v>
      </c>
      <c r="J66" s="146" t="s">
        <v>2458</v>
      </c>
      <c r="K66" s="146" t="s">
        <v>1823</v>
      </c>
      <c r="L66" s="141" t="s">
        <v>2023</v>
      </c>
      <c r="M66" s="144" t="s">
        <v>2022</v>
      </c>
      <c r="N66" s="144" t="s">
        <v>2688</v>
      </c>
      <c r="O66" s="141" t="s">
        <v>2023</v>
      </c>
      <c r="P66" s="143"/>
    </row>
    <row r="67" spans="1:16" ht="39" customHeight="1" x14ac:dyDescent="0.25">
      <c r="A67" s="144" t="str">
        <f>_xlfn.XLOOKUP(B67,'Service Categories'!B:B,'Service Categories'!A:A,"N/A",0,)</f>
        <v>Active</v>
      </c>
      <c r="B67" s="144" t="s">
        <v>2024</v>
      </c>
      <c r="C67" s="144"/>
      <c r="D67" s="144" t="s">
        <v>1684</v>
      </c>
      <c r="E67" s="144" t="s">
        <v>1684</v>
      </c>
      <c r="F67" s="144" t="s">
        <v>2025</v>
      </c>
      <c r="G67" s="145" t="s">
        <v>2522</v>
      </c>
      <c r="H67" s="144" t="s">
        <v>2638</v>
      </c>
      <c r="I67" s="144" t="s">
        <v>2488</v>
      </c>
      <c r="J67" s="144" t="s">
        <v>2026</v>
      </c>
      <c r="K67" s="144" t="s">
        <v>18</v>
      </c>
      <c r="L67" s="141" t="s">
        <v>2027</v>
      </c>
      <c r="M67" s="144" t="s">
        <v>2556</v>
      </c>
      <c r="N67" s="144" t="s">
        <v>2687</v>
      </c>
      <c r="O67" s="141" t="s">
        <v>2028</v>
      </c>
      <c r="P67" s="143"/>
    </row>
    <row r="68" spans="1:16" ht="39" customHeight="1" x14ac:dyDescent="0.25">
      <c r="A68" s="144" t="str">
        <f>_xlfn.XLOOKUP(B68,'Service Categories'!B:B,'Service Categories'!A:A,"N/A",0,)</f>
        <v>Active</v>
      </c>
      <c r="B68" s="144" t="s">
        <v>2029</v>
      </c>
      <c r="C68" s="144"/>
      <c r="D68" s="144" t="s">
        <v>1684</v>
      </c>
      <c r="E68" s="144" t="s">
        <v>1684</v>
      </c>
      <c r="F68" s="144" t="s">
        <v>2528</v>
      </c>
      <c r="G68" s="195" t="s">
        <v>2854</v>
      </c>
      <c r="H68" s="144" t="s">
        <v>2637</v>
      </c>
      <c r="I68" s="144" t="s">
        <v>2030</v>
      </c>
      <c r="J68" s="144" t="s">
        <v>630</v>
      </c>
      <c r="K68" s="144" t="s">
        <v>18</v>
      </c>
      <c r="L68" s="141" t="s">
        <v>2031</v>
      </c>
      <c r="M68" s="144" t="s">
        <v>2557</v>
      </c>
      <c r="N68" s="144" t="s">
        <v>2637</v>
      </c>
      <c r="O68" s="141" t="s">
        <v>2032</v>
      </c>
      <c r="P68" s="143"/>
    </row>
    <row r="69" spans="1:16" ht="39" customHeight="1" x14ac:dyDescent="0.25">
      <c r="A69" s="144" t="str">
        <f>_xlfn.XLOOKUP(B69,'Service Categories'!B:B,'Service Categories'!A:A,"N/A",0,)</f>
        <v>Active</v>
      </c>
      <c r="B69" s="144" t="s">
        <v>1419</v>
      </c>
      <c r="C69" s="144"/>
      <c r="D69" s="144" t="s">
        <v>1696</v>
      </c>
      <c r="E69" s="144" t="s">
        <v>1684</v>
      </c>
      <c r="F69" s="144" t="s">
        <v>1419</v>
      </c>
      <c r="G69" s="144" t="s">
        <v>2060</v>
      </c>
      <c r="H69" s="144" t="s">
        <v>2639</v>
      </c>
      <c r="I69" s="144" t="s">
        <v>2061</v>
      </c>
      <c r="J69" s="144" t="s">
        <v>2062</v>
      </c>
      <c r="K69" s="144" t="s">
        <v>42</v>
      </c>
      <c r="L69" s="141" t="s">
        <v>2063</v>
      </c>
      <c r="M69" s="144" t="s">
        <v>2064</v>
      </c>
      <c r="N69" s="144" t="s">
        <v>2686</v>
      </c>
      <c r="O69" s="141" t="s">
        <v>2063</v>
      </c>
      <c r="P69" s="143"/>
    </row>
    <row r="70" spans="1:16" ht="30" x14ac:dyDescent="0.25">
      <c r="A70" s="144" t="str">
        <f>_xlfn.XLOOKUP(B70,'Service Categories'!B:B,'Service Categories'!A:A,"N/A",0,)</f>
        <v>Active</v>
      </c>
      <c r="B70" s="144" t="s">
        <v>2075</v>
      </c>
      <c r="C70" s="144"/>
      <c r="D70" s="144" t="s">
        <v>1696</v>
      </c>
      <c r="E70" s="144" t="s">
        <v>1684</v>
      </c>
      <c r="F70" s="144" t="s">
        <v>2075</v>
      </c>
      <c r="G70" s="144" t="s">
        <v>2076</v>
      </c>
      <c r="H70" s="144" t="s">
        <v>2640</v>
      </c>
      <c r="I70" s="144" t="s">
        <v>2077</v>
      </c>
      <c r="J70" s="144" t="s">
        <v>2078</v>
      </c>
      <c r="K70" s="144" t="s">
        <v>18</v>
      </c>
      <c r="L70" s="141" t="s">
        <v>2079</v>
      </c>
      <c r="M70" s="144" t="s">
        <v>2558</v>
      </c>
      <c r="N70" s="144" t="s">
        <v>2640</v>
      </c>
      <c r="O70" s="141" t="s">
        <v>2079</v>
      </c>
      <c r="P70" s="143"/>
    </row>
    <row r="71" spans="1:16" ht="39" hidden="1" customHeight="1" x14ac:dyDescent="0.25">
      <c r="A71" s="144" t="str">
        <f>_xlfn.XLOOKUP(B71,'Service Categories'!B:B,'Service Categories'!A:A,"N/A",0,)</f>
        <v>Inactive</v>
      </c>
      <c r="B71" s="144" t="s">
        <v>2806</v>
      </c>
      <c r="C71" s="144"/>
      <c r="D71" s="144" t="s">
        <v>1696</v>
      </c>
      <c r="E71" s="144" t="s">
        <v>1684</v>
      </c>
      <c r="F71" s="144" t="s">
        <v>384</v>
      </c>
      <c r="G71" s="144" t="s">
        <v>2033</v>
      </c>
      <c r="H71" s="144" t="s">
        <v>2746</v>
      </c>
      <c r="I71" s="144" t="s">
        <v>2034</v>
      </c>
      <c r="J71" s="144" t="s">
        <v>2035</v>
      </c>
      <c r="K71" s="144" t="s">
        <v>2036</v>
      </c>
      <c r="L71" s="141" t="s">
        <v>2037</v>
      </c>
      <c r="M71" s="144" t="s">
        <v>2038</v>
      </c>
      <c r="N71" s="144" t="s">
        <v>2746</v>
      </c>
      <c r="O71" s="141" t="s">
        <v>2039</v>
      </c>
    </row>
    <row r="72" spans="1:16" ht="39" hidden="1" customHeight="1" x14ac:dyDescent="0.25">
      <c r="A72" s="144" t="str">
        <f>_xlfn.XLOOKUP(B72,'Service Categories'!B:B,'Service Categories'!A:A,"N/A",0,)</f>
        <v>Inactive</v>
      </c>
      <c r="B72" s="144" t="s">
        <v>807</v>
      </c>
      <c r="C72" s="144"/>
      <c r="D72" s="144" t="s">
        <v>1696</v>
      </c>
      <c r="E72" s="144" t="s">
        <v>1684</v>
      </c>
      <c r="F72" s="144" t="s">
        <v>2040</v>
      </c>
      <c r="G72" s="144" t="s">
        <v>2041</v>
      </c>
      <c r="H72" s="144" t="s">
        <v>2747</v>
      </c>
      <c r="I72" s="144" t="s">
        <v>2042</v>
      </c>
      <c r="J72" s="144" t="s">
        <v>2043</v>
      </c>
      <c r="K72" s="144" t="s">
        <v>2044</v>
      </c>
      <c r="L72" s="141" t="s">
        <v>2045</v>
      </c>
      <c r="M72" s="144" t="s">
        <v>2046</v>
      </c>
      <c r="N72" s="144" t="s">
        <v>2832</v>
      </c>
      <c r="O72" s="141" t="s">
        <v>2045</v>
      </c>
    </row>
    <row r="73" spans="1:16" ht="39" hidden="1" customHeight="1" x14ac:dyDescent="0.25">
      <c r="A73" s="144" t="str">
        <f>_xlfn.XLOOKUP(B73,'Service Categories'!B:B,'Service Categories'!A:A,"N/A",0,)</f>
        <v>Inactive</v>
      </c>
      <c r="B73" s="144" t="s">
        <v>2047</v>
      </c>
      <c r="C73" s="144"/>
      <c r="D73" s="144" t="s">
        <v>1696</v>
      </c>
      <c r="E73" s="144" t="s">
        <v>1684</v>
      </c>
      <c r="F73" s="144" t="s">
        <v>277</v>
      </c>
      <c r="G73" s="144" t="s">
        <v>2048</v>
      </c>
      <c r="H73" s="144" t="s">
        <v>2049</v>
      </c>
      <c r="I73" s="144" t="s">
        <v>2050</v>
      </c>
      <c r="J73" s="144" t="s">
        <v>2815</v>
      </c>
      <c r="K73" s="144" t="s">
        <v>2051</v>
      </c>
      <c r="L73" s="140" t="s">
        <v>2816</v>
      </c>
      <c r="M73" s="144" t="s">
        <v>2791</v>
      </c>
      <c r="N73" s="144" t="s">
        <v>2833</v>
      </c>
      <c r="O73" s="141" t="s">
        <v>2052</v>
      </c>
    </row>
    <row r="74" spans="1:16" ht="39" hidden="1" customHeight="1" x14ac:dyDescent="0.25">
      <c r="A74" s="144" t="str">
        <f>_xlfn.XLOOKUP(B74,'Service Categories'!B:B,'Service Categories'!A:A,"N/A",0,)</f>
        <v>Inactive</v>
      </c>
      <c r="B74" s="144" t="s">
        <v>2053</v>
      </c>
      <c r="C74" s="144"/>
      <c r="D74" s="144" t="s">
        <v>1696</v>
      </c>
      <c r="E74" s="144" t="s">
        <v>1684</v>
      </c>
      <c r="F74" s="144" t="s">
        <v>2054</v>
      </c>
      <c r="G74" s="144" t="s">
        <v>2055</v>
      </c>
      <c r="H74" s="144" t="s">
        <v>2748</v>
      </c>
      <c r="I74" s="144" t="s">
        <v>2716</v>
      </c>
      <c r="J74" s="144" t="s">
        <v>2056</v>
      </c>
      <c r="K74" s="144" t="s">
        <v>2057</v>
      </c>
      <c r="L74" s="141" t="s">
        <v>2058</v>
      </c>
      <c r="M74" s="144" t="s">
        <v>2790</v>
      </c>
      <c r="N74" s="144" t="s">
        <v>2834</v>
      </c>
      <c r="O74" s="141" t="s">
        <v>2059</v>
      </c>
    </row>
    <row r="75" spans="1:16" ht="39" customHeight="1" x14ac:dyDescent="0.25">
      <c r="A75" s="144" t="str">
        <f>_xlfn.XLOOKUP(B75,'Service Categories'!B:B,'Service Categories'!A:A,"N/A",0,)</f>
        <v>Active</v>
      </c>
      <c r="B75" s="144" t="s">
        <v>2476</v>
      </c>
      <c r="C75" s="144" t="s">
        <v>2501</v>
      </c>
      <c r="D75" s="144" t="s">
        <v>1696</v>
      </c>
      <c r="E75" s="144" t="s">
        <v>1684</v>
      </c>
      <c r="F75" s="144" t="s">
        <v>925</v>
      </c>
      <c r="G75" s="144" t="s">
        <v>2080</v>
      </c>
      <c r="H75" s="144" t="s">
        <v>2641</v>
      </c>
      <c r="I75" s="144" t="s">
        <v>2081</v>
      </c>
      <c r="J75" s="144" t="s">
        <v>2082</v>
      </c>
      <c r="K75" s="144" t="s">
        <v>18</v>
      </c>
      <c r="L75" s="141" t="s">
        <v>2083</v>
      </c>
      <c r="M75" s="144" t="s">
        <v>2559</v>
      </c>
      <c r="N75" s="144" t="s">
        <v>2685</v>
      </c>
      <c r="O75" s="141" t="s">
        <v>2084</v>
      </c>
      <c r="P75" s="143"/>
    </row>
    <row r="76" spans="1:16" ht="39" hidden="1" customHeight="1" x14ac:dyDescent="0.25">
      <c r="A76" s="144" t="str">
        <f>_xlfn.XLOOKUP(B76,'Service Categories'!B:B,'Service Categories'!A:A,"N/A",0,)</f>
        <v>Inactive</v>
      </c>
      <c r="B76" s="144" t="s">
        <v>2065</v>
      </c>
      <c r="C76" s="144"/>
      <c r="D76" s="144" t="s">
        <v>1684</v>
      </c>
      <c r="E76" s="144" t="s">
        <v>1684</v>
      </c>
      <c r="F76" s="144" t="s">
        <v>1544</v>
      </c>
      <c r="G76" s="144" t="s">
        <v>2066</v>
      </c>
      <c r="H76" s="144" t="s">
        <v>2749</v>
      </c>
      <c r="I76" s="144" t="s">
        <v>2067</v>
      </c>
      <c r="J76" s="144" t="s">
        <v>2807</v>
      </c>
      <c r="K76" s="144" t="s">
        <v>2808</v>
      </c>
      <c r="L76" s="152" t="s">
        <v>2809</v>
      </c>
      <c r="M76" s="144" t="s">
        <v>2810</v>
      </c>
      <c r="N76" s="144" t="s">
        <v>2749</v>
      </c>
      <c r="O76" s="152" t="s">
        <v>2811</v>
      </c>
    </row>
    <row r="77" spans="1:16" ht="39" hidden="1" customHeight="1" x14ac:dyDescent="0.25">
      <c r="A77" s="144" t="str">
        <f>_xlfn.XLOOKUP(B77,'Service Categories'!B:B,'Service Categories'!A:A,"N/A",0,)</f>
        <v>Inactive</v>
      </c>
      <c r="B77" s="144" t="s">
        <v>2068</v>
      </c>
      <c r="C77" s="144"/>
      <c r="D77" s="144" t="s">
        <v>1696</v>
      </c>
      <c r="E77" s="144" t="s">
        <v>1684</v>
      </c>
      <c r="F77" s="144" t="s">
        <v>2068</v>
      </c>
      <c r="G77" s="144" t="s">
        <v>2069</v>
      </c>
      <c r="H77" s="144" t="s">
        <v>2750</v>
      </c>
      <c r="I77" s="144" t="s">
        <v>2070</v>
      </c>
      <c r="J77" s="144" t="s">
        <v>2071</v>
      </c>
      <c r="K77" s="144" t="s">
        <v>2072</v>
      </c>
      <c r="L77" s="141" t="s">
        <v>2073</v>
      </c>
      <c r="M77" s="144" t="s">
        <v>2074</v>
      </c>
      <c r="N77" s="144" t="s">
        <v>2835</v>
      </c>
      <c r="O77" s="141" t="s">
        <v>2073</v>
      </c>
    </row>
    <row r="78" spans="1:16" ht="39" customHeight="1" x14ac:dyDescent="0.25">
      <c r="A78" s="144" t="str">
        <f>_xlfn.XLOOKUP(B78,'Service Categories'!B:B,'Service Categories'!A:A,"N/A",0,)</f>
        <v>Active</v>
      </c>
      <c r="B78" s="144" t="s">
        <v>2093</v>
      </c>
      <c r="C78" s="144" t="s">
        <v>2502</v>
      </c>
      <c r="D78" s="144" t="s">
        <v>1696</v>
      </c>
      <c r="E78" s="144" t="s">
        <v>1684</v>
      </c>
      <c r="F78" s="144" t="s">
        <v>2477</v>
      </c>
      <c r="G78" s="144" t="s">
        <v>2094</v>
      </c>
      <c r="H78" s="144" t="s">
        <v>2642</v>
      </c>
      <c r="I78" s="144" t="s">
        <v>2095</v>
      </c>
      <c r="J78" s="144" t="s">
        <v>2096</v>
      </c>
      <c r="K78" s="144" t="s">
        <v>2097</v>
      </c>
      <c r="L78" s="141" t="s">
        <v>2098</v>
      </c>
      <c r="M78" s="144" t="s">
        <v>2099</v>
      </c>
      <c r="N78" s="144" t="s">
        <v>2684</v>
      </c>
      <c r="O78" s="141" t="s">
        <v>2100</v>
      </c>
      <c r="P78" s="143"/>
    </row>
    <row r="79" spans="1:16" ht="39" customHeight="1" x14ac:dyDescent="0.25">
      <c r="A79" s="144" t="str">
        <f>_xlfn.XLOOKUP(B79,'Service Categories'!B:B,'Service Categories'!A:A,"N/A",0,)</f>
        <v>Active</v>
      </c>
      <c r="B79" s="144" t="s">
        <v>2480</v>
      </c>
      <c r="C79" s="144" t="s">
        <v>2501</v>
      </c>
      <c r="D79" s="144" t="s">
        <v>1684</v>
      </c>
      <c r="E79" s="144" t="s">
        <v>1684</v>
      </c>
      <c r="F79" s="144" t="s">
        <v>981</v>
      </c>
      <c r="G79" s="144" t="s">
        <v>2162</v>
      </c>
      <c r="H79" s="144" t="s">
        <v>2651</v>
      </c>
      <c r="I79" s="144" t="s">
        <v>2163</v>
      </c>
      <c r="J79" s="144" t="s">
        <v>2164</v>
      </c>
      <c r="K79" s="144" t="s">
        <v>2165</v>
      </c>
      <c r="L79" s="141" t="s">
        <v>2166</v>
      </c>
      <c r="M79" s="144" t="s">
        <v>2167</v>
      </c>
      <c r="N79" s="144" t="s">
        <v>2651</v>
      </c>
      <c r="O79" s="141" t="s">
        <v>2168</v>
      </c>
      <c r="P79" s="143"/>
    </row>
    <row r="80" spans="1:16" ht="39" customHeight="1" x14ac:dyDescent="0.25">
      <c r="A80" s="144" t="str">
        <f>_xlfn.XLOOKUP(B80,'Service Categories'!B:B,'Service Categories'!A:A,"N/A",0,)</f>
        <v>Active</v>
      </c>
      <c r="B80" s="144" t="s">
        <v>2101</v>
      </c>
      <c r="C80" s="144"/>
      <c r="D80" s="144" t="s">
        <v>1696</v>
      </c>
      <c r="E80" s="144" t="s">
        <v>1684</v>
      </c>
      <c r="F80" s="144" t="s">
        <v>2583</v>
      </c>
      <c r="G80" s="144" t="s">
        <v>2579</v>
      </c>
      <c r="H80" s="144" t="s">
        <v>2643</v>
      </c>
      <c r="I80" s="144" t="s">
        <v>2102</v>
      </c>
      <c r="J80" s="144" t="s">
        <v>2103</v>
      </c>
      <c r="K80" s="144" t="s">
        <v>18</v>
      </c>
      <c r="L80" s="141" t="s">
        <v>2104</v>
      </c>
      <c r="M80" s="144" t="s">
        <v>2560</v>
      </c>
      <c r="N80" s="144" t="s">
        <v>2643</v>
      </c>
      <c r="O80" s="141" t="s">
        <v>2104</v>
      </c>
      <c r="P80" s="143"/>
    </row>
    <row r="81" spans="1:16" ht="39" customHeight="1" x14ac:dyDescent="0.25">
      <c r="A81" s="144" t="str">
        <f>_xlfn.XLOOKUP(B81,'Service Categories'!B:B,'Service Categories'!A:A,"N/A",0,)</f>
        <v>Active</v>
      </c>
      <c r="B81" s="144" t="s">
        <v>2479</v>
      </c>
      <c r="C81" s="144" t="s">
        <v>2501</v>
      </c>
      <c r="D81" s="144" t="s">
        <v>1696</v>
      </c>
      <c r="E81" s="144" t="s">
        <v>1684</v>
      </c>
      <c r="F81" s="144" t="s">
        <v>2112</v>
      </c>
      <c r="G81" s="144" t="s">
        <v>2113</v>
      </c>
      <c r="H81" s="144" t="s">
        <v>2645</v>
      </c>
      <c r="I81" s="144" t="s">
        <v>2114</v>
      </c>
      <c r="J81" s="144" t="s">
        <v>678</v>
      </c>
      <c r="K81" s="144" t="s">
        <v>2115</v>
      </c>
      <c r="L81" s="141" t="s">
        <v>2116</v>
      </c>
      <c r="M81" s="144" t="s">
        <v>2117</v>
      </c>
      <c r="N81" s="144" t="s">
        <v>2645</v>
      </c>
      <c r="O81" s="141" t="s">
        <v>2116</v>
      </c>
      <c r="P81" s="143"/>
    </row>
    <row r="82" spans="1:16" ht="39" customHeight="1" x14ac:dyDescent="0.25">
      <c r="A82" s="144" t="str">
        <f>_xlfn.XLOOKUP(B82,'Service Categories'!B:B,'Service Categories'!A:A,"N/A",0,)</f>
        <v>Active</v>
      </c>
      <c r="B82" s="144" t="s">
        <v>2105</v>
      </c>
      <c r="C82" s="144"/>
      <c r="D82" s="144" t="s">
        <v>1684</v>
      </c>
      <c r="E82" s="144" t="s">
        <v>1684</v>
      </c>
      <c r="F82" s="144" t="s">
        <v>2105</v>
      </c>
      <c r="G82" s="144" t="s">
        <v>2106</v>
      </c>
      <c r="H82" s="144" t="s">
        <v>2644</v>
      </c>
      <c r="I82" s="144" t="s">
        <v>2107</v>
      </c>
      <c r="J82" s="144" t="s">
        <v>2108</v>
      </c>
      <c r="K82" s="144" t="s">
        <v>2109</v>
      </c>
      <c r="L82" s="141" t="s">
        <v>2110</v>
      </c>
      <c r="M82" s="144" t="s">
        <v>2561</v>
      </c>
      <c r="N82" s="144" t="s">
        <v>2644</v>
      </c>
      <c r="O82" s="141" t="s">
        <v>2111</v>
      </c>
      <c r="P82" s="143"/>
    </row>
    <row r="83" spans="1:16" ht="39" customHeight="1" x14ac:dyDescent="0.25">
      <c r="A83" s="144" t="str">
        <f>_xlfn.XLOOKUP(B83,'Service Categories'!B:B,'Service Categories'!A:A,"N/A",0,)</f>
        <v>Active</v>
      </c>
      <c r="B83" s="144" t="s">
        <v>2478</v>
      </c>
      <c r="C83" s="144" t="s">
        <v>2501</v>
      </c>
      <c r="D83" s="144" t="s">
        <v>1684</v>
      </c>
      <c r="E83" s="144" t="s">
        <v>1684</v>
      </c>
      <c r="F83" s="144" t="s">
        <v>1428</v>
      </c>
      <c r="G83" s="144" t="s">
        <v>2118</v>
      </c>
      <c r="H83" s="144" t="s">
        <v>2646</v>
      </c>
      <c r="I83" s="144" t="s">
        <v>2119</v>
      </c>
      <c r="J83" s="144" t="s">
        <v>2120</v>
      </c>
      <c r="K83" s="144" t="s">
        <v>2121</v>
      </c>
      <c r="L83" s="141" t="s">
        <v>2122</v>
      </c>
      <c r="M83" s="144" t="s">
        <v>2562</v>
      </c>
      <c r="N83" s="144" t="s">
        <v>2646</v>
      </c>
      <c r="O83" s="141" t="s">
        <v>2122</v>
      </c>
      <c r="P83" s="143"/>
    </row>
    <row r="84" spans="1:16" ht="39" customHeight="1" x14ac:dyDescent="0.25">
      <c r="A84" s="144" t="str">
        <f>_xlfn.XLOOKUP(B84,'Service Categories'!B:B,'Service Categories'!A:A,"N/A",0,)</f>
        <v>Active</v>
      </c>
      <c r="B84" s="144" t="s">
        <v>1053</v>
      </c>
      <c r="C84" s="144" t="s">
        <v>2582</v>
      </c>
      <c r="D84" s="144" t="s">
        <v>1696</v>
      </c>
      <c r="E84" s="144" t="s">
        <v>1684</v>
      </c>
      <c r="F84" s="144" t="s">
        <v>2700</v>
      </c>
      <c r="G84" s="144" t="s">
        <v>2580</v>
      </c>
      <c r="H84" s="144" t="s">
        <v>2647</v>
      </c>
      <c r="I84" s="144" t="s">
        <v>2520</v>
      </c>
      <c r="J84" s="144" t="s">
        <v>2533</v>
      </c>
      <c r="K84" s="144" t="s">
        <v>2124</v>
      </c>
      <c r="L84" s="141" t="s">
        <v>2125</v>
      </c>
      <c r="M84" s="144" t="s">
        <v>2126</v>
      </c>
      <c r="N84" s="144" t="s">
        <v>2683</v>
      </c>
      <c r="O84" s="141" t="s">
        <v>2125</v>
      </c>
      <c r="P84" s="143"/>
    </row>
    <row r="85" spans="1:16" ht="39" customHeight="1" x14ac:dyDescent="0.25">
      <c r="A85" s="144" t="str">
        <f>_xlfn.XLOOKUP(B85,'Service Categories'!B:B,'Service Categories'!A:A,"N/A",0,)</f>
        <v>Active</v>
      </c>
      <c r="B85" s="144" t="s">
        <v>16</v>
      </c>
      <c r="C85" s="144" t="s">
        <v>2501</v>
      </c>
      <c r="D85" s="144" t="s">
        <v>1696</v>
      </c>
      <c r="E85" s="144" t="s">
        <v>1696</v>
      </c>
      <c r="F85" s="144" t="s">
        <v>16</v>
      </c>
      <c r="G85" s="144" t="s">
        <v>2132</v>
      </c>
      <c r="H85" s="144" t="s">
        <v>2648</v>
      </c>
      <c r="I85" s="144" t="s">
        <v>2133</v>
      </c>
      <c r="J85" s="144" t="s">
        <v>2134</v>
      </c>
      <c r="K85" s="144" t="s">
        <v>1890</v>
      </c>
      <c r="L85" s="141" t="s">
        <v>2135</v>
      </c>
      <c r="M85" s="144" t="s">
        <v>2563</v>
      </c>
      <c r="N85" s="144" t="s">
        <v>2682</v>
      </c>
      <c r="O85" s="141" t="s">
        <v>2135</v>
      </c>
      <c r="P85" s="143"/>
    </row>
    <row r="86" spans="1:16" ht="39" customHeight="1" x14ac:dyDescent="0.25">
      <c r="A86" s="144" t="str">
        <f>_xlfn.XLOOKUP(B86,'Service Categories'!B:B,'Service Categories'!A:A,"N/A",0,)</f>
        <v>Active</v>
      </c>
      <c r="B86" s="144" t="s">
        <v>2143</v>
      </c>
      <c r="C86" s="144" t="s">
        <v>2501</v>
      </c>
      <c r="D86" s="144" t="s">
        <v>1684</v>
      </c>
      <c r="E86" s="144" t="s">
        <v>1684</v>
      </c>
      <c r="F86" s="144" t="s">
        <v>2143</v>
      </c>
      <c r="G86" s="144" t="s">
        <v>2144</v>
      </c>
      <c r="H86" s="144" t="s">
        <v>2649</v>
      </c>
      <c r="I86" s="144" t="s">
        <v>2145</v>
      </c>
      <c r="J86" s="144" t="s">
        <v>2146</v>
      </c>
      <c r="K86" s="144" t="s">
        <v>2121</v>
      </c>
      <c r="L86" s="141" t="s">
        <v>2147</v>
      </c>
      <c r="M86" s="144" t="s">
        <v>2564</v>
      </c>
      <c r="N86" s="144" t="s">
        <v>2649</v>
      </c>
      <c r="O86" s="141" t="s">
        <v>2147</v>
      </c>
      <c r="P86" s="143"/>
    </row>
    <row r="87" spans="1:16" ht="39" hidden="1" customHeight="1" x14ac:dyDescent="0.25">
      <c r="A87" s="144" t="str">
        <f>_xlfn.XLOOKUP(B87,'Service Categories'!B:B,'Service Categories'!A:A,"N/A",0,)</f>
        <v>Inactive</v>
      </c>
      <c r="B87" s="144" t="s">
        <v>452</v>
      </c>
      <c r="C87" s="144"/>
      <c r="D87" s="144" t="s">
        <v>1696</v>
      </c>
      <c r="E87" s="144" t="s">
        <v>1684</v>
      </c>
      <c r="F87" s="144" t="s">
        <v>452</v>
      </c>
      <c r="G87" s="144" t="s">
        <v>2127</v>
      </c>
      <c r="H87" s="144" t="s">
        <v>2751</v>
      </c>
      <c r="I87" s="144" t="s">
        <v>2128</v>
      </c>
      <c r="J87" s="144" t="s">
        <v>2129</v>
      </c>
      <c r="K87" s="144" t="s">
        <v>18</v>
      </c>
      <c r="L87" s="141" t="s">
        <v>2130</v>
      </c>
      <c r="M87" s="144" t="s">
        <v>2789</v>
      </c>
      <c r="N87" s="144" t="s">
        <v>2751</v>
      </c>
      <c r="O87" s="141" t="s">
        <v>2131</v>
      </c>
    </row>
    <row r="88" spans="1:16" ht="39" customHeight="1" x14ac:dyDescent="0.25">
      <c r="A88" s="144" t="str">
        <f>_xlfn.XLOOKUP(B88,'Service Categories'!B:B,'Service Categories'!A:A,"N/A",0,)</f>
        <v>Active</v>
      </c>
      <c r="B88" s="144" t="s">
        <v>2148</v>
      </c>
      <c r="C88" s="144"/>
      <c r="D88" s="144" t="s">
        <v>1696</v>
      </c>
      <c r="E88" s="144" t="s">
        <v>1696</v>
      </c>
      <c r="F88" s="144" t="s">
        <v>1019</v>
      </c>
      <c r="G88" s="144" t="s">
        <v>2149</v>
      </c>
      <c r="H88" s="144" t="s">
        <v>2650</v>
      </c>
      <c r="I88" s="144" t="s">
        <v>2150</v>
      </c>
      <c r="J88" s="144" t="s">
        <v>2151</v>
      </c>
      <c r="K88" s="144" t="s">
        <v>18</v>
      </c>
      <c r="L88" s="141" t="s">
        <v>2152</v>
      </c>
      <c r="M88" s="144" t="s">
        <v>2153</v>
      </c>
      <c r="N88" s="144" t="s">
        <v>2650</v>
      </c>
      <c r="O88" s="141" t="s">
        <v>2154</v>
      </c>
      <c r="P88" s="143"/>
    </row>
    <row r="89" spans="1:16" ht="39" hidden="1" customHeight="1" x14ac:dyDescent="0.25">
      <c r="A89" s="144" t="str">
        <f>_xlfn.XLOOKUP(B89,'Service Categories'!B:B,'Service Categories'!A:A,"N/A",0,)</f>
        <v>Inactive</v>
      </c>
      <c r="B89" s="144" t="s">
        <v>2136</v>
      </c>
      <c r="C89" s="144"/>
      <c r="D89" s="144" t="s">
        <v>1696</v>
      </c>
      <c r="E89" s="144" t="s">
        <v>1684</v>
      </c>
      <c r="F89" s="144" t="s">
        <v>810</v>
      </c>
      <c r="G89" s="144" t="s">
        <v>2137</v>
      </c>
      <c r="H89" s="144" t="s">
        <v>2752</v>
      </c>
      <c r="I89" s="144" t="s">
        <v>2717</v>
      </c>
      <c r="J89" s="144" t="s">
        <v>2138</v>
      </c>
      <c r="K89" s="144" t="s">
        <v>2139</v>
      </c>
      <c r="L89" s="141" t="s">
        <v>2140</v>
      </c>
      <c r="M89" s="144" t="s">
        <v>2141</v>
      </c>
      <c r="N89" s="144" t="s">
        <v>2752</v>
      </c>
      <c r="O89" s="141" t="s">
        <v>2142</v>
      </c>
    </row>
    <row r="90" spans="1:16" ht="39" customHeight="1" x14ac:dyDescent="0.25">
      <c r="A90" s="144" t="str">
        <f>_xlfn.XLOOKUP(B90,'Service Categories'!B:B,'Service Categories'!A:A,"N/A",0,)</f>
        <v>Active</v>
      </c>
      <c r="B90" s="144" t="s">
        <v>2698</v>
      </c>
      <c r="C90" s="144"/>
      <c r="D90" s="144" t="s">
        <v>1684</v>
      </c>
      <c r="E90" s="144" t="s">
        <v>1684</v>
      </c>
      <c r="F90" s="144" t="s">
        <v>2698</v>
      </c>
      <c r="G90" s="195" t="s">
        <v>2855</v>
      </c>
      <c r="H90" s="144" t="s">
        <v>2652</v>
      </c>
      <c r="I90" s="144" t="s">
        <v>2170</v>
      </c>
      <c r="J90" s="144" t="s">
        <v>2532</v>
      </c>
      <c r="K90" s="144" t="s">
        <v>2171</v>
      </c>
      <c r="L90" s="141" t="s">
        <v>2172</v>
      </c>
      <c r="M90" s="144" t="s">
        <v>2565</v>
      </c>
      <c r="N90" s="144" t="s">
        <v>2652</v>
      </c>
      <c r="O90" s="141" t="s">
        <v>2172</v>
      </c>
      <c r="P90" s="143"/>
    </row>
    <row r="91" spans="1:16" ht="39" customHeight="1" x14ac:dyDescent="0.25">
      <c r="A91" s="144" t="str">
        <f>_xlfn.XLOOKUP(B91,'Service Categories'!B:B,'Service Categories'!A:A,"N/A",0,)</f>
        <v>Active</v>
      </c>
      <c r="B91" s="144" t="s">
        <v>1350</v>
      </c>
      <c r="C91" s="144"/>
      <c r="D91" s="144" t="s">
        <v>1696</v>
      </c>
      <c r="E91" s="144" t="s">
        <v>1684</v>
      </c>
      <c r="F91" s="144" t="s">
        <v>1350</v>
      </c>
      <c r="G91" s="144" t="s">
        <v>2180</v>
      </c>
      <c r="H91" s="144" t="s">
        <v>2653</v>
      </c>
      <c r="I91" s="144" t="s">
        <v>2181</v>
      </c>
      <c r="J91" s="144" t="s">
        <v>2182</v>
      </c>
      <c r="K91" s="144" t="s">
        <v>18</v>
      </c>
      <c r="L91" s="141" t="s">
        <v>2183</v>
      </c>
      <c r="M91" s="144" t="s">
        <v>2566</v>
      </c>
      <c r="N91" s="144" t="s">
        <v>2681</v>
      </c>
      <c r="O91" s="141" t="s">
        <v>2183</v>
      </c>
      <c r="P91" s="143"/>
    </row>
    <row r="92" spans="1:16" ht="39" hidden="1" customHeight="1" x14ac:dyDescent="0.25">
      <c r="A92" s="144" t="str">
        <f>_xlfn.XLOOKUP(B92,'Service Categories'!B:B,'Service Categories'!A:A,"N/A",0,)</f>
        <v>Inactive</v>
      </c>
      <c r="B92" s="144" t="s">
        <v>2155</v>
      </c>
      <c r="C92" s="144"/>
      <c r="D92" s="144" t="s">
        <v>1696</v>
      </c>
      <c r="E92" s="144" t="s">
        <v>1684</v>
      </c>
      <c r="F92" s="144" t="s">
        <v>2706</v>
      </c>
      <c r="G92" s="144" t="s">
        <v>2156</v>
      </c>
      <c r="H92" s="144" t="s">
        <v>2753</v>
      </c>
      <c r="I92" s="144" t="s">
        <v>2157</v>
      </c>
      <c r="J92" s="144" t="s">
        <v>643</v>
      </c>
      <c r="K92" s="144" t="s">
        <v>21</v>
      </c>
      <c r="L92" s="141" t="s">
        <v>2158</v>
      </c>
      <c r="M92" s="144" t="s">
        <v>2159</v>
      </c>
      <c r="N92" s="144" t="s">
        <v>2836</v>
      </c>
      <c r="O92" s="141" t="s">
        <v>2160</v>
      </c>
    </row>
    <row r="93" spans="1:16" ht="39" customHeight="1" x14ac:dyDescent="0.25">
      <c r="A93" s="144" t="str">
        <f>_xlfn.XLOOKUP(B93,'Service Categories'!B:B,'Service Categories'!A:A,"N/A",0,)</f>
        <v>Active</v>
      </c>
      <c r="B93" s="144" t="s">
        <v>2481</v>
      </c>
      <c r="C93" s="144" t="s">
        <v>2501</v>
      </c>
      <c r="D93" s="144" t="s">
        <v>1684</v>
      </c>
      <c r="E93" s="144" t="s">
        <v>1684</v>
      </c>
      <c r="F93" s="144" t="s">
        <v>2530</v>
      </c>
      <c r="G93" s="144" t="s">
        <v>2185</v>
      </c>
      <c r="H93" s="144" t="s">
        <v>2654</v>
      </c>
      <c r="I93" s="144" t="s">
        <v>2186</v>
      </c>
      <c r="J93" s="144" t="s">
        <v>2187</v>
      </c>
      <c r="K93" s="144" t="s">
        <v>18</v>
      </c>
      <c r="L93" s="141" t="s">
        <v>2188</v>
      </c>
      <c r="M93" s="144" t="s">
        <v>2567</v>
      </c>
      <c r="N93" s="144" t="s">
        <v>2680</v>
      </c>
      <c r="O93" s="141" t="s">
        <v>2188</v>
      </c>
      <c r="P93" s="143"/>
    </row>
    <row r="94" spans="1:16" ht="39" customHeight="1" x14ac:dyDescent="0.25">
      <c r="A94" s="144" t="str">
        <f>_xlfn.XLOOKUP(B94,'Service Categories'!B:B,'Service Categories'!A:A,"N/A",0,)</f>
        <v>Active</v>
      </c>
      <c r="B94" s="144" t="s">
        <v>492</v>
      </c>
      <c r="C94" s="144" t="s">
        <v>2501</v>
      </c>
      <c r="D94" s="144" t="s">
        <v>1684</v>
      </c>
      <c r="E94" s="144" t="s">
        <v>1684</v>
      </c>
      <c r="F94" s="144" t="s">
        <v>492</v>
      </c>
      <c r="G94" s="144" t="s">
        <v>2189</v>
      </c>
      <c r="H94" s="144" t="s">
        <v>2655</v>
      </c>
      <c r="I94" s="144" t="s">
        <v>2190</v>
      </c>
      <c r="J94" s="144" t="s">
        <v>599</v>
      </c>
      <c r="K94" s="144" t="s">
        <v>18</v>
      </c>
      <c r="L94" s="141" t="s">
        <v>2191</v>
      </c>
      <c r="M94" s="144" t="s">
        <v>2192</v>
      </c>
      <c r="N94" s="144" t="s">
        <v>2655</v>
      </c>
      <c r="O94" s="141" t="s">
        <v>2191</v>
      </c>
      <c r="P94" s="143"/>
    </row>
    <row r="95" spans="1:16" ht="39" hidden="1" customHeight="1" x14ac:dyDescent="0.25">
      <c r="A95" s="144" t="str">
        <f>_xlfn.XLOOKUP(B95,'Service Categories'!B:B,'Service Categories'!A:A,"N/A",0,)</f>
        <v>Inactive</v>
      </c>
      <c r="B95" s="144" t="s">
        <v>2173</v>
      </c>
      <c r="C95" s="144"/>
      <c r="D95" s="144" t="s">
        <v>1696</v>
      </c>
      <c r="E95" s="144" t="s">
        <v>1684</v>
      </c>
      <c r="F95" s="144" t="s">
        <v>241</v>
      </c>
      <c r="G95" s="144" t="s">
        <v>2174</v>
      </c>
      <c r="H95" s="144" t="s">
        <v>2754</v>
      </c>
      <c r="I95" s="144" t="s">
        <v>2175</v>
      </c>
      <c r="J95" s="144" t="s">
        <v>2176</v>
      </c>
      <c r="K95" s="144" t="s">
        <v>2177</v>
      </c>
      <c r="L95" s="141" t="s">
        <v>2178</v>
      </c>
      <c r="M95" s="144" t="s">
        <v>2788</v>
      </c>
      <c r="N95" s="144" t="s">
        <v>2754</v>
      </c>
      <c r="O95" s="141" t="s">
        <v>2179</v>
      </c>
    </row>
    <row r="96" spans="1:16" ht="39" customHeight="1" x14ac:dyDescent="0.25">
      <c r="A96" s="144" t="str">
        <f>_xlfn.XLOOKUP(B96,'Service Categories'!B:B,'Service Categories'!A:A,"N/A",0,)</f>
        <v>Active</v>
      </c>
      <c r="B96" s="144" t="s">
        <v>1598</v>
      </c>
      <c r="C96" s="144"/>
      <c r="D96" s="144" t="s">
        <v>1696</v>
      </c>
      <c r="E96" s="144" t="s">
        <v>1684</v>
      </c>
      <c r="F96" s="144" t="s">
        <v>1598</v>
      </c>
      <c r="G96" s="144" t="s">
        <v>2205</v>
      </c>
      <c r="H96" s="195" t="s">
        <v>2863</v>
      </c>
      <c r="I96" s="144" t="s">
        <v>2207</v>
      </c>
      <c r="J96" s="144" t="s">
        <v>2208</v>
      </c>
      <c r="K96" s="144" t="s">
        <v>2209</v>
      </c>
      <c r="L96" s="141" t="s">
        <v>2210</v>
      </c>
      <c r="M96" s="144" t="s">
        <v>2211</v>
      </c>
      <c r="N96" s="144" t="s">
        <v>2206</v>
      </c>
      <c r="O96" s="141" t="s">
        <v>2212</v>
      </c>
      <c r="P96" s="143"/>
    </row>
    <row r="97" spans="1:16" ht="39" customHeight="1" x14ac:dyDescent="0.25">
      <c r="A97" s="144" t="str">
        <f>_xlfn.XLOOKUP(B97,'Service Categories'!B:B,'Service Categories'!A:A,"N/A",0,)</f>
        <v>Active</v>
      </c>
      <c r="B97" s="144" t="s">
        <v>1228</v>
      </c>
      <c r="C97" s="144"/>
      <c r="D97" s="144" t="s">
        <v>1696</v>
      </c>
      <c r="E97" s="144" t="s">
        <v>1684</v>
      </c>
      <c r="F97" s="144" t="s">
        <v>1228</v>
      </c>
      <c r="G97" s="144" t="s">
        <v>2213</v>
      </c>
      <c r="H97" s="144" t="s">
        <v>2656</v>
      </c>
      <c r="I97" s="144" t="s">
        <v>2214</v>
      </c>
      <c r="J97" s="144" t="s">
        <v>2215</v>
      </c>
      <c r="K97" s="144" t="s">
        <v>2216</v>
      </c>
      <c r="L97" s="141" t="s">
        <v>2217</v>
      </c>
      <c r="M97" s="144" t="s">
        <v>2568</v>
      </c>
      <c r="N97" s="144" t="s">
        <v>2679</v>
      </c>
      <c r="O97" s="141" t="s">
        <v>2217</v>
      </c>
      <c r="P97" s="143"/>
    </row>
    <row r="98" spans="1:16" ht="39" customHeight="1" x14ac:dyDescent="0.25">
      <c r="A98" s="144" t="str">
        <f>_xlfn.XLOOKUP(B98,'Service Categories'!B:B,'Service Categories'!A:A,"N/A",0,)</f>
        <v>Active</v>
      </c>
      <c r="B98" s="144" t="s">
        <v>557</v>
      </c>
      <c r="C98" s="144"/>
      <c r="D98" s="144" t="s">
        <v>1684</v>
      </c>
      <c r="E98" s="144" t="s">
        <v>1684</v>
      </c>
      <c r="F98" s="144" t="s">
        <v>557</v>
      </c>
      <c r="G98" s="144" t="s">
        <v>2218</v>
      </c>
      <c r="H98" s="144" t="s">
        <v>2657</v>
      </c>
      <c r="I98" s="144" t="s">
        <v>2219</v>
      </c>
      <c r="J98" s="144" t="s">
        <v>2220</v>
      </c>
      <c r="K98" s="144" t="s">
        <v>18</v>
      </c>
      <c r="L98" s="141" t="s">
        <v>2221</v>
      </c>
      <c r="M98" s="144" t="s">
        <v>2222</v>
      </c>
      <c r="N98" s="144" t="s">
        <v>2657</v>
      </c>
      <c r="O98" s="141" t="s">
        <v>2221</v>
      </c>
      <c r="P98" s="143"/>
    </row>
    <row r="99" spans="1:16" ht="39" hidden="1" customHeight="1" x14ac:dyDescent="0.25">
      <c r="A99" s="144" t="str">
        <f>_xlfn.XLOOKUP(B99,'Service Categories'!B:B,'Service Categories'!A:A,"N/A",0,)</f>
        <v>Inactive</v>
      </c>
      <c r="B99" s="144" t="s">
        <v>284</v>
      </c>
      <c r="C99" s="144"/>
      <c r="D99" s="144" t="s">
        <v>1684</v>
      </c>
      <c r="E99" s="144" t="s">
        <v>1684</v>
      </c>
      <c r="F99" s="144" t="s">
        <v>2707</v>
      </c>
      <c r="G99" s="144" t="s">
        <v>2194</v>
      </c>
      <c r="H99" s="144" t="s">
        <v>2755</v>
      </c>
      <c r="I99" s="144" t="s">
        <v>2195</v>
      </c>
      <c r="J99" s="144" t="s">
        <v>2196</v>
      </c>
      <c r="K99" s="144" t="s">
        <v>1719</v>
      </c>
      <c r="L99" s="141" t="s">
        <v>2197</v>
      </c>
      <c r="M99" s="144" t="s">
        <v>2787</v>
      </c>
      <c r="N99" s="144" t="s">
        <v>2837</v>
      </c>
      <c r="O99" s="141" t="s">
        <v>2198</v>
      </c>
    </row>
    <row r="100" spans="1:16" ht="39" hidden="1" customHeight="1" x14ac:dyDescent="0.25">
      <c r="A100" s="144" t="str">
        <f>_xlfn.XLOOKUP(B100,'Service Categories'!B:B,'Service Categories'!A:A,"N/A",0,)</f>
        <v>Inactive</v>
      </c>
      <c r="B100" s="144" t="s">
        <v>493</v>
      </c>
      <c r="C100" s="144"/>
      <c r="D100" s="144" t="s">
        <v>1684</v>
      </c>
      <c r="E100" s="144" t="s">
        <v>1684</v>
      </c>
      <c r="F100" s="144" t="s">
        <v>493</v>
      </c>
      <c r="G100" s="144" t="s">
        <v>2199</v>
      </c>
      <c r="H100" s="144" t="s">
        <v>2756</v>
      </c>
      <c r="I100" s="144" t="s">
        <v>2200</v>
      </c>
      <c r="J100" s="144" t="s">
        <v>2201</v>
      </c>
      <c r="K100" s="144" t="s">
        <v>18</v>
      </c>
      <c r="L100" s="141" t="s">
        <v>2202</v>
      </c>
      <c r="M100" s="144" t="s">
        <v>2203</v>
      </c>
      <c r="N100" s="144" t="s">
        <v>2756</v>
      </c>
      <c r="O100" s="141" t="s">
        <v>2204</v>
      </c>
    </row>
    <row r="101" spans="1:16" ht="39" customHeight="1" x14ac:dyDescent="0.25">
      <c r="A101" s="144" t="str">
        <f>_xlfn.XLOOKUP(B101,'Service Categories'!B:B,'Service Categories'!A:A,"N/A",0,)</f>
        <v>Active</v>
      </c>
      <c r="B101" s="144" t="s">
        <v>1257</v>
      </c>
      <c r="C101" s="144"/>
      <c r="D101" s="144" t="s">
        <v>1684</v>
      </c>
      <c r="E101" s="144" t="s">
        <v>1684</v>
      </c>
      <c r="F101" s="144" t="s">
        <v>2223</v>
      </c>
      <c r="G101" s="144" t="s">
        <v>2224</v>
      </c>
      <c r="H101" s="144" t="s">
        <v>2658</v>
      </c>
      <c r="I101" s="144" t="s">
        <v>2225</v>
      </c>
      <c r="J101" s="144" t="s">
        <v>2226</v>
      </c>
      <c r="K101" s="144" t="s">
        <v>1719</v>
      </c>
      <c r="L101" s="141" t="s">
        <v>2227</v>
      </c>
      <c r="M101" s="144" t="s">
        <v>2228</v>
      </c>
      <c r="N101" s="144" t="s">
        <v>2658</v>
      </c>
      <c r="O101" s="141" t="s">
        <v>2229</v>
      </c>
      <c r="P101" s="143"/>
    </row>
    <row r="102" spans="1:16" ht="39" customHeight="1" x14ac:dyDescent="0.25">
      <c r="A102" s="144" t="str">
        <f>_xlfn.XLOOKUP(B102,'Service Categories'!B:B,'Service Categories'!A:A,"N/A",0,)</f>
        <v>Active</v>
      </c>
      <c r="B102" s="144" t="s">
        <v>2230</v>
      </c>
      <c r="C102" s="144" t="s">
        <v>2501</v>
      </c>
      <c r="D102" s="144" t="s">
        <v>1684</v>
      </c>
      <c r="E102" s="144" t="s">
        <v>1684</v>
      </c>
      <c r="F102" s="144" t="s">
        <v>2230</v>
      </c>
      <c r="G102" s="144" t="s">
        <v>2231</v>
      </c>
      <c r="H102" s="144" t="s">
        <v>2659</v>
      </c>
      <c r="I102" s="144" t="s">
        <v>2232</v>
      </c>
      <c r="J102" s="144" t="s">
        <v>1563</v>
      </c>
      <c r="K102" s="144" t="s">
        <v>2233</v>
      </c>
      <c r="L102" s="141" t="s">
        <v>2234</v>
      </c>
      <c r="M102" s="144" t="s">
        <v>2235</v>
      </c>
      <c r="N102" s="144" t="s">
        <v>2678</v>
      </c>
      <c r="O102" s="141" t="s">
        <v>2234</v>
      </c>
      <c r="P102" s="143"/>
    </row>
    <row r="103" spans="1:16" ht="39" customHeight="1" x14ac:dyDescent="0.25">
      <c r="A103" s="144" t="str">
        <f>_xlfn.XLOOKUP(B103,'Service Categories'!B:B,'Service Categories'!A:A,"N/A",0,)</f>
        <v>Active</v>
      </c>
      <c r="B103" s="144" t="s">
        <v>1601</v>
      </c>
      <c r="C103" s="144"/>
      <c r="D103" s="144" t="s">
        <v>1684</v>
      </c>
      <c r="E103" s="144" t="s">
        <v>1684</v>
      </c>
      <c r="F103" s="144" t="s">
        <v>2241</v>
      </c>
      <c r="G103" s="144" t="s">
        <v>2517</v>
      </c>
      <c r="H103" s="144" t="s">
        <v>2660</v>
      </c>
      <c r="I103" s="144" t="s">
        <v>2242</v>
      </c>
      <c r="J103" s="144" t="s">
        <v>2243</v>
      </c>
      <c r="K103" s="144" t="s">
        <v>2244</v>
      </c>
      <c r="L103" s="141" t="s">
        <v>2245</v>
      </c>
      <c r="M103" s="144" t="s">
        <v>2246</v>
      </c>
      <c r="N103" s="144" t="s">
        <v>2660</v>
      </c>
      <c r="O103" s="141" t="s">
        <v>2245</v>
      </c>
      <c r="P103" s="143"/>
    </row>
    <row r="104" spans="1:16" ht="39" customHeight="1" x14ac:dyDescent="0.25">
      <c r="A104" s="144" t="str">
        <f>_xlfn.XLOOKUP(B104,'Service Categories'!B:B,'Service Categories'!A:A,"N/A",0,)</f>
        <v>Active</v>
      </c>
      <c r="B104" s="144" t="s">
        <v>2085</v>
      </c>
      <c r="C104" s="144" t="s">
        <v>2501</v>
      </c>
      <c r="D104" s="144" t="s">
        <v>1684</v>
      </c>
      <c r="E104" s="144" t="s">
        <v>1684</v>
      </c>
      <c r="F104" s="144" t="s">
        <v>2085</v>
      </c>
      <c r="G104" s="144" t="s">
        <v>2086</v>
      </c>
      <c r="H104" s="144" t="s">
        <v>2613</v>
      </c>
      <c r="I104" s="144" t="s">
        <v>2087</v>
      </c>
      <c r="J104" s="144" t="s">
        <v>2088</v>
      </c>
      <c r="K104" s="144" t="s">
        <v>2089</v>
      </c>
      <c r="L104" s="141" t="s">
        <v>2090</v>
      </c>
      <c r="M104" s="144" t="s">
        <v>2091</v>
      </c>
      <c r="N104" s="144" t="s">
        <v>2613</v>
      </c>
      <c r="O104" s="141" t="s">
        <v>2092</v>
      </c>
      <c r="P104" s="143"/>
    </row>
    <row r="105" spans="1:16" ht="39" customHeight="1" x14ac:dyDescent="0.25">
      <c r="A105" s="144" t="str">
        <f>_xlfn.XLOOKUP(B105,'Service Categories'!B:B,'Service Categories'!A:A,"N/A",0,)</f>
        <v>Active</v>
      </c>
      <c r="B105" s="144" t="s">
        <v>1617</v>
      </c>
      <c r="C105" s="144" t="s">
        <v>2501</v>
      </c>
      <c r="D105" s="144" t="s">
        <v>1684</v>
      </c>
      <c r="E105" s="144" t="s">
        <v>1684</v>
      </c>
      <c r="F105" s="144" t="s">
        <v>1617</v>
      </c>
      <c r="G105" s="145" t="s">
        <v>2518</v>
      </c>
      <c r="H105" s="144" t="s">
        <v>2661</v>
      </c>
      <c r="I105" s="144" t="s">
        <v>2486</v>
      </c>
      <c r="J105" s="144" t="s">
        <v>2247</v>
      </c>
      <c r="K105" s="144" t="s">
        <v>2248</v>
      </c>
      <c r="L105" s="141" t="s">
        <v>2249</v>
      </c>
      <c r="M105" s="144" t="s">
        <v>2250</v>
      </c>
      <c r="N105" s="144" t="s">
        <v>2251</v>
      </c>
      <c r="O105" s="141" t="s">
        <v>2249</v>
      </c>
      <c r="P105" s="143"/>
    </row>
    <row r="106" spans="1:16" ht="39" hidden="1" customHeight="1" x14ac:dyDescent="0.25">
      <c r="A106" s="144" t="str">
        <f>_xlfn.XLOOKUP(B106,'Service Categories'!B:B,'Service Categories'!A:A,"N/A",0,)</f>
        <v>Inactive</v>
      </c>
      <c r="B106" s="144" t="s">
        <v>299</v>
      </c>
      <c r="C106" s="144"/>
      <c r="D106" s="144" t="s">
        <v>1696</v>
      </c>
      <c r="E106" s="144" t="s">
        <v>1684</v>
      </c>
      <c r="F106" s="144" t="s">
        <v>299</v>
      </c>
      <c r="G106" s="144" t="s">
        <v>2236</v>
      </c>
      <c r="H106" s="144" t="s">
        <v>2757</v>
      </c>
      <c r="I106" s="144" t="s">
        <v>2237</v>
      </c>
      <c r="J106" s="144" t="s">
        <v>306</v>
      </c>
      <c r="K106" s="144" t="s">
        <v>2238</v>
      </c>
      <c r="L106" s="141" t="s">
        <v>2239</v>
      </c>
      <c r="M106" s="144" t="s">
        <v>2240</v>
      </c>
      <c r="N106" s="144" t="s">
        <v>2757</v>
      </c>
      <c r="O106" s="141" t="s">
        <v>2239</v>
      </c>
    </row>
    <row r="107" spans="1:16" ht="39" customHeight="1" x14ac:dyDescent="0.25">
      <c r="A107" s="144" t="str">
        <f>_xlfn.XLOOKUP(B107,'Service Categories'!B:B,'Service Categories'!A:A,"N/A",0,)</f>
        <v>Active</v>
      </c>
      <c r="B107" s="144" t="s">
        <v>279</v>
      </c>
      <c r="C107" s="144"/>
      <c r="D107" s="144" t="s">
        <v>1696</v>
      </c>
      <c r="E107" s="144" t="s">
        <v>1684</v>
      </c>
      <c r="F107" s="144" t="s">
        <v>2265</v>
      </c>
      <c r="G107" s="144" t="s">
        <v>2519</v>
      </c>
      <c r="H107" s="144" t="s">
        <v>2662</v>
      </c>
      <c r="I107" s="144" t="s">
        <v>2485</v>
      </c>
      <c r="J107" s="144" t="s">
        <v>2266</v>
      </c>
      <c r="K107" s="144" t="s">
        <v>18</v>
      </c>
      <c r="L107" s="141" t="s">
        <v>2267</v>
      </c>
      <c r="M107" s="144" t="s">
        <v>2268</v>
      </c>
      <c r="N107" s="144" t="s">
        <v>2677</v>
      </c>
      <c r="O107" s="141" t="s">
        <v>2269</v>
      </c>
      <c r="P107" s="143"/>
    </row>
    <row r="108" spans="1:16" ht="39" customHeight="1" x14ac:dyDescent="0.25">
      <c r="A108" s="144" t="str">
        <f>_xlfn.XLOOKUP(B108,'Service Categories'!B:B,'Service Categories'!A:A,"N/A",0,)</f>
        <v>Active</v>
      </c>
      <c r="B108" s="144" t="s">
        <v>2697</v>
      </c>
      <c r="C108" s="144"/>
      <c r="D108" s="144" t="s">
        <v>1684</v>
      </c>
      <c r="E108" s="144" t="s">
        <v>1684</v>
      </c>
      <c r="F108" s="144" t="s">
        <v>2697</v>
      </c>
      <c r="G108" s="144" t="s">
        <v>2271</v>
      </c>
      <c r="H108" s="195" t="s">
        <v>2865</v>
      </c>
      <c r="I108" s="144" t="s">
        <v>2272</v>
      </c>
      <c r="J108" s="144" t="s">
        <v>2531</v>
      </c>
      <c r="K108" s="144" t="s">
        <v>1719</v>
      </c>
      <c r="L108" s="141" t="s">
        <v>2273</v>
      </c>
      <c r="M108" s="144" t="s">
        <v>2274</v>
      </c>
      <c r="N108" s="144" t="s">
        <v>2676</v>
      </c>
      <c r="O108" s="141" t="s">
        <v>2273</v>
      </c>
      <c r="P108" s="143"/>
    </row>
    <row r="109" spans="1:16" ht="39" hidden="1" customHeight="1" x14ac:dyDescent="0.25">
      <c r="A109" s="144" t="str">
        <f>_xlfn.XLOOKUP(B109,'Service Categories'!B:B,'Service Categories'!A:A,"N/A",0,)</f>
        <v>Inactive</v>
      </c>
      <c r="B109" s="144" t="s">
        <v>2252</v>
      </c>
      <c r="C109" s="144"/>
      <c r="D109" s="144" t="s">
        <v>1696</v>
      </c>
      <c r="E109" s="144" t="s">
        <v>1684</v>
      </c>
      <c r="F109" s="144" t="s">
        <v>1310</v>
      </c>
      <c r="G109" s="144" t="s">
        <v>2253</v>
      </c>
      <c r="H109" s="144" t="s">
        <v>2758</v>
      </c>
      <c r="I109" s="144" t="s">
        <v>2254</v>
      </c>
      <c r="J109" s="144" t="s">
        <v>2255</v>
      </c>
      <c r="K109" s="144" t="s">
        <v>18</v>
      </c>
      <c r="L109" s="141" t="s">
        <v>2256</v>
      </c>
      <c r="M109" s="144" t="s">
        <v>2257</v>
      </c>
      <c r="N109" s="144" t="s">
        <v>2838</v>
      </c>
      <c r="O109" s="141" t="s">
        <v>2256</v>
      </c>
    </row>
    <row r="110" spans="1:16" ht="39" hidden="1" customHeight="1" x14ac:dyDescent="0.25">
      <c r="A110" s="144" t="str">
        <f>_xlfn.XLOOKUP(B110,'Service Categories'!B:B,'Service Categories'!A:A,"N/A",0,)</f>
        <v>Inactive</v>
      </c>
      <c r="B110" s="144" t="s">
        <v>2258</v>
      </c>
      <c r="C110" s="144"/>
      <c r="D110" s="144" t="s">
        <v>1696</v>
      </c>
      <c r="E110" s="144" t="s">
        <v>1684</v>
      </c>
      <c r="F110" s="144" t="s">
        <v>1143</v>
      </c>
      <c r="G110" s="144" t="s">
        <v>2259</v>
      </c>
      <c r="H110" s="144" t="s">
        <v>2759</v>
      </c>
      <c r="I110" s="144" t="s">
        <v>2260</v>
      </c>
      <c r="J110" s="144" t="s">
        <v>2261</v>
      </c>
      <c r="K110" s="144" t="s">
        <v>2262</v>
      </c>
      <c r="L110" s="141" t="s">
        <v>2263</v>
      </c>
      <c r="M110" s="144" t="s">
        <v>2786</v>
      </c>
      <c r="N110" s="144" t="s">
        <v>2839</v>
      </c>
      <c r="O110" s="141" t="s">
        <v>2264</v>
      </c>
    </row>
    <row r="111" spans="1:16" ht="39" customHeight="1" x14ac:dyDescent="0.25">
      <c r="A111" s="144" t="str">
        <f>_xlfn.XLOOKUP(B111,'Service Categories'!B:B,'Service Categories'!A:A,"N/A",0,)</f>
        <v>Active</v>
      </c>
      <c r="B111" s="144" t="s">
        <v>2275</v>
      </c>
      <c r="C111" s="144"/>
      <c r="D111" s="144" t="s">
        <v>1696</v>
      </c>
      <c r="E111" s="144" t="s">
        <v>1684</v>
      </c>
      <c r="F111" s="144" t="s">
        <v>2523</v>
      </c>
      <c r="G111" s="144" t="s">
        <v>2276</v>
      </c>
      <c r="H111" s="144" t="s">
        <v>2612</v>
      </c>
      <c r="I111" s="144" t="s">
        <v>2277</v>
      </c>
      <c r="J111" s="144" t="s">
        <v>2278</v>
      </c>
      <c r="K111" s="144" t="s">
        <v>18</v>
      </c>
      <c r="L111" s="141" t="s">
        <v>2279</v>
      </c>
      <c r="M111" s="144" t="s">
        <v>2569</v>
      </c>
      <c r="N111" s="144" t="s">
        <v>2675</v>
      </c>
      <c r="O111" s="141" t="s">
        <v>2280</v>
      </c>
      <c r="P111" s="143"/>
    </row>
    <row r="112" spans="1:16" ht="39" customHeight="1" x14ac:dyDescent="0.25">
      <c r="A112" s="144" t="str">
        <f>_xlfn.XLOOKUP(B112,'Service Categories'!B:B,'Service Categories'!A:A,"N/A",0,)</f>
        <v>Active</v>
      </c>
      <c r="B112" s="144" t="s">
        <v>845</v>
      </c>
      <c r="C112" s="144"/>
      <c r="D112" s="144" t="s">
        <v>1684</v>
      </c>
      <c r="E112" s="144" t="s">
        <v>1684</v>
      </c>
      <c r="F112" s="195" t="s">
        <v>2861</v>
      </c>
      <c r="G112" s="195" t="s">
        <v>2856</v>
      </c>
      <c r="H112" s="144" t="s">
        <v>2611</v>
      </c>
      <c r="I112" s="195" t="s">
        <v>2282</v>
      </c>
      <c r="J112" s="144" t="s">
        <v>2283</v>
      </c>
      <c r="K112" s="144" t="s">
        <v>18</v>
      </c>
      <c r="L112" s="141" t="s">
        <v>2284</v>
      </c>
      <c r="M112" s="144" t="s">
        <v>2285</v>
      </c>
      <c r="N112" s="144" t="s">
        <v>2674</v>
      </c>
      <c r="O112" s="141" t="s">
        <v>2286</v>
      </c>
      <c r="P112" s="143"/>
    </row>
    <row r="113" spans="1:16" ht="39" customHeight="1" x14ac:dyDescent="0.25">
      <c r="A113" s="144" t="str">
        <f>_xlfn.XLOOKUP(B113,'Service Categories'!B:B,'Service Categories'!A:A,"N/A",0,)</f>
        <v>Active</v>
      </c>
      <c r="B113" s="144" t="s">
        <v>1265</v>
      </c>
      <c r="C113" s="144"/>
      <c r="D113" s="144" t="s">
        <v>1696</v>
      </c>
      <c r="E113" s="144" t="s">
        <v>1684</v>
      </c>
      <c r="F113" s="144" t="s">
        <v>2524</v>
      </c>
      <c r="G113" s="144" t="s">
        <v>2296</v>
      </c>
      <c r="H113" s="144" t="s">
        <v>2610</v>
      </c>
      <c r="I113" s="144" t="s">
        <v>2297</v>
      </c>
      <c r="J113" s="144" t="s">
        <v>2298</v>
      </c>
      <c r="K113" s="144" t="s">
        <v>18</v>
      </c>
      <c r="L113" s="141" t="s">
        <v>2299</v>
      </c>
      <c r="M113" s="144" t="s">
        <v>2570</v>
      </c>
      <c r="N113" s="144" t="s">
        <v>2610</v>
      </c>
      <c r="O113" s="141" t="s">
        <v>2300</v>
      </c>
      <c r="P113" s="143"/>
    </row>
    <row r="114" spans="1:16" ht="39" customHeight="1" x14ac:dyDescent="0.25">
      <c r="A114" s="144" t="str">
        <f>_xlfn.XLOOKUP(B114,'Service Categories'!B:B,'Service Categories'!A:A,"N/A",0,)</f>
        <v>Active</v>
      </c>
      <c r="B114" s="144" t="s">
        <v>312</v>
      </c>
      <c r="C114" s="144" t="s">
        <v>2501</v>
      </c>
      <c r="D114" s="144" t="s">
        <v>1684</v>
      </c>
      <c r="E114" s="144" t="s">
        <v>1684</v>
      </c>
      <c r="F114" s="144" t="s">
        <v>2525</v>
      </c>
      <c r="G114" s="195" t="s">
        <v>2857</v>
      </c>
      <c r="H114" s="144" t="s">
        <v>2609</v>
      </c>
      <c r="I114" s="144" t="s">
        <v>2302</v>
      </c>
      <c r="J114" s="144" t="s">
        <v>2303</v>
      </c>
      <c r="K114" s="144" t="s">
        <v>18</v>
      </c>
      <c r="L114" s="141" t="s">
        <v>2304</v>
      </c>
      <c r="M114" s="144" t="s">
        <v>2571</v>
      </c>
      <c r="N114" s="144" t="s">
        <v>2609</v>
      </c>
      <c r="O114" s="141" t="s">
        <v>2305</v>
      </c>
      <c r="P114" s="143"/>
    </row>
    <row r="115" spans="1:16" ht="39" hidden="1" customHeight="1" x14ac:dyDescent="0.25">
      <c r="A115" s="144" t="str">
        <f>_xlfn.XLOOKUP(B115,'Service Categories'!B:B,'Service Categories'!A:A,"N/A",0,)</f>
        <v>Inactive</v>
      </c>
      <c r="B115" s="144" t="s">
        <v>1235</v>
      </c>
      <c r="C115" s="144"/>
      <c r="D115" s="144" t="s">
        <v>1696</v>
      </c>
      <c r="E115" s="144" t="s">
        <v>1684</v>
      </c>
      <c r="F115" s="144" t="s">
        <v>1235</v>
      </c>
      <c r="G115" s="144" t="s">
        <v>2287</v>
      </c>
      <c r="H115" s="144" t="s">
        <v>2760</v>
      </c>
      <c r="I115" s="144" t="s">
        <v>2288</v>
      </c>
      <c r="J115" s="144" t="s">
        <v>2289</v>
      </c>
      <c r="K115" s="144" t="s">
        <v>18</v>
      </c>
      <c r="L115" s="141" t="s">
        <v>2290</v>
      </c>
      <c r="M115" s="144" t="s">
        <v>2785</v>
      </c>
      <c r="N115" s="144" t="s">
        <v>2840</v>
      </c>
      <c r="O115" s="141" t="s">
        <v>2290</v>
      </c>
    </row>
    <row r="116" spans="1:16" ht="39" hidden="1" customHeight="1" x14ac:dyDescent="0.25">
      <c r="A116" s="144" t="str">
        <f>_xlfn.XLOOKUP(B116,'Service Categories'!B:B,'Service Categories'!A:A,"N/A",0,)</f>
        <v>Inactive</v>
      </c>
      <c r="B116" s="144" t="s">
        <v>423</v>
      </c>
      <c r="C116" s="144"/>
      <c r="D116" s="144" t="s">
        <v>1696</v>
      </c>
      <c r="E116" s="144" t="s">
        <v>1684</v>
      </c>
      <c r="F116" s="144" t="s">
        <v>423</v>
      </c>
      <c r="G116" s="144" t="s">
        <v>2291</v>
      </c>
      <c r="H116" s="144" t="s">
        <v>2761</v>
      </c>
      <c r="I116" s="144" t="s">
        <v>1887</v>
      </c>
      <c r="J116" s="144" t="s">
        <v>2292</v>
      </c>
      <c r="K116" s="144" t="s">
        <v>2293</v>
      </c>
      <c r="L116" s="141" t="s">
        <v>2294</v>
      </c>
      <c r="M116" s="144" t="s">
        <v>2784</v>
      </c>
      <c r="N116" s="144" t="s">
        <v>2841</v>
      </c>
      <c r="O116" s="141" t="s">
        <v>2294</v>
      </c>
    </row>
    <row r="117" spans="1:16" ht="39" customHeight="1" x14ac:dyDescent="0.25">
      <c r="A117" s="144" t="str">
        <f>_xlfn.XLOOKUP(B117,'Service Categories'!B:B,'Service Categories'!A:A,"N/A",0,)</f>
        <v>Active</v>
      </c>
      <c r="B117" s="144" t="s">
        <v>663</v>
      </c>
      <c r="C117" s="144" t="s">
        <v>2501</v>
      </c>
      <c r="D117" s="144" t="s">
        <v>1696</v>
      </c>
      <c r="E117" s="144" t="s">
        <v>1684</v>
      </c>
      <c r="F117" s="144" t="s">
        <v>2526</v>
      </c>
      <c r="G117" s="195" t="s">
        <v>2858</v>
      </c>
      <c r="H117" s="144" t="s">
        <v>2608</v>
      </c>
      <c r="I117" s="144" t="s">
        <v>2328</v>
      </c>
      <c r="J117" s="144" t="s">
        <v>2329</v>
      </c>
      <c r="K117" s="144" t="s">
        <v>1719</v>
      </c>
      <c r="L117" s="141" t="s">
        <v>2330</v>
      </c>
      <c r="M117" s="144" t="s">
        <v>2331</v>
      </c>
      <c r="N117" s="144" t="s">
        <v>2673</v>
      </c>
      <c r="O117" s="141" t="s">
        <v>2332</v>
      </c>
      <c r="P117" s="143"/>
    </row>
    <row r="118" spans="1:16" ht="39" customHeight="1" x14ac:dyDescent="0.25">
      <c r="A118" s="144" t="str">
        <f>_xlfn.XLOOKUP(B118,'Service Categories'!B:B,'Service Categories'!A:A,"N/A",0,)</f>
        <v>Active</v>
      </c>
      <c r="B118" s="144" t="s">
        <v>660</v>
      </c>
      <c r="C118" s="144"/>
      <c r="D118" s="144" t="s">
        <v>1696</v>
      </c>
      <c r="E118" s="144" t="s">
        <v>1684</v>
      </c>
      <c r="F118" s="144" t="s">
        <v>2527</v>
      </c>
      <c r="G118" s="144" t="s">
        <v>2334</v>
      </c>
      <c r="H118" s="144" t="s">
        <v>2607</v>
      </c>
      <c r="I118" s="144" t="s">
        <v>2335</v>
      </c>
      <c r="J118" s="144" t="s">
        <v>2336</v>
      </c>
      <c r="K118" s="144" t="s">
        <v>2337</v>
      </c>
      <c r="L118" s="141" t="s">
        <v>2338</v>
      </c>
      <c r="M118" s="144" t="s">
        <v>2572</v>
      </c>
      <c r="N118" s="144" t="s">
        <v>2672</v>
      </c>
      <c r="O118" s="141" t="s">
        <v>2339</v>
      </c>
      <c r="P118" s="143"/>
    </row>
    <row r="119" spans="1:16" ht="39" hidden="1" customHeight="1" x14ac:dyDescent="0.25">
      <c r="A119" s="144" t="str">
        <f>_xlfn.XLOOKUP(B119,'Service Categories'!B:B,'Service Categories'!A:A,"N/A",0,)</f>
        <v>Inactive</v>
      </c>
      <c r="B119" s="144" t="s">
        <v>2306</v>
      </c>
      <c r="C119" s="144"/>
      <c r="D119" s="144" t="s">
        <v>1684</v>
      </c>
      <c r="E119" s="144" t="s">
        <v>1684</v>
      </c>
      <c r="F119" s="144" t="s">
        <v>2306</v>
      </c>
      <c r="G119" s="144" t="s">
        <v>2711</v>
      </c>
      <c r="H119" s="144" t="s">
        <v>2762</v>
      </c>
      <c r="I119" s="144" t="s">
        <v>2718</v>
      </c>
      <c r="J119" s="144" t="s">
        <v>2307</v>
      </c>
      <c r="K119" s="144" t="s">
        <v>18</v>
      </c>
      <c r="L119" s="141" t="s">
        <v>2308</v>
      </c>
      <c r="M119" s="144" t="s">
        <v>2783</v>
      </c>
      <c r="N119" s="144" t="s">
        <v>2842</v>
      </c>
      <c r="O119" s="141" t="s">
        <v>2308</v>
      </c>
    </row>
    <row r="120" spans="1:16" ht="39" hidden="1" customHeight="1" x14ac:dyDescent="0.25">
      <c r="A120" s="144" t="str">
        <f>_xlfn.XLOOKUP(B120,'Service Categories'!B:B,'Service Categories'!A:A,"N/A",0,)</f>
        <v>Inactive</v>
      </c>
      <c r="B120" s="144" t="s">
        <v>1619</v>
      </c>
      <c r="C120" s="144"/>
      <c r="D120" s="144" t="s">
        <v>1696</v>
      </c>
      <c r="E120" s="144" t="s">
        <v>1684</v>
      </c>
      <c r="F120" s="144" t="s">
        <v>2309</v>
      </c>
      <c r="G120" s="144" t="s">
        <v>2310</v>
      </c>
      <c r="H120" s="144" t="s">
        <v>2763</v>
      </c>
      <c r="I120" s="144" t="s">
        <v>2311</v>
      </c>
      <c r="J120" s="144" t="s">
        <v>2312</v>
      </c>
      <c r="K120" s="144" t="s">
        <v>2313</v>
      </c>
      <c r="L120" s="141" t="s">
        <v>2314</v>
      </c>
      <c r="M120" s="144" t="s">
        <v>2782</v>
      </c>
      <c r="N120" s="144" t="s">
        <v>2599</v>
      </c>
      <c r="O120" s="141" t="s">
        <v>2315</v>
      </c>
    </row>
    <row r="121" spans="1:16" ht="39" hidden="1" customHeight="1" x14ac:dyDescent="0.25">
      <c r="A121" s="144" t="str">
        <f>_xlfn.XLOOKUP(B121,'Service Categories'!B:B,'Service Categories'!A:A,"N/A",0,)</f>
        <v>Inactive</v>
      </c>
      <c r="B121" s="144" t="s">
        <v>426</v>
      </c>
      <c r="C121" s="144"/>
      <c r="D121" s="144" t="s">
        <v>1684</v>
      </c>
      <c r="E121" s="144" t="s">
        <v>1684</v>
      </c>
      <c r="F121" s="144" t="s">
        <v>426</v>
      </c>
      <c r="G121" s="144" t="s">
        <v>2316</v>
      </c>
      <c r="H121" s="144" t="s">
        <v>2764</v>
      </c>
      <c r="I121" s="144" t="s">
        <v>2317</v>
      </c>
      <c r="J121" s="144" t="s">
        <v>2318</v>
      </c>
      <c r="K121" s="144" t="s">
        <v>2319</v>
      </c>
      <c r="L121" s="141" t="s">
        <v>2320</v>
      </c>
      <c r="M121" s="144" t="s">
        <v>2781</v>
      </c>
      <c r="N121" s="144" t="s">
        <v>2843</v>
      </c>
      <c r="O121" s="141" t="s">
        <v>2320</v>
      </c>
    </row>
    <row r="122" spans="1:16" ht="39" hidden="1" customHeight="1" x14ac:dyDescent="0.25">
      <c r="A122" s="144" t="str">
        <f>_xlfn.XLOOKUP(B122,'Service Categories'!B:B,'Service Categories'!A:A,"N/A",0,)</f>
        <v>Inactive</v>
      </c>
      <c r="B122" s="144" t="s">
        <v>2321</v>
      </c>
      <c r="C122" s="144"/>
      <c r="D122" s="144" t="s">
        <v>1684</v>
      </c>
      <c r="E122" s="144" t="s">
        <v>1684</v>
      </c>
      <c r="F122" s="144" t="s">
        <v>68</v>
      </c>
      <c r="G122" s="144" t="s">
        <v>2322</v>
      </c>
      <c r="H122" s="144" t="s">
        <v>2765</v>
      </c>
      <c r="I122" s="144" t="s">
        <v>2323</v>
      </c>
      <c r="J122" s="144" t="s">
        <v>2324</v>
      </c>
      <c r="K122" s="144" t="s">
        <v>2325</v>
      </c>
      <c r="L122" s="141" t="s">
        <v>2326</v>
      </c>
      <c r="M122" s="144" t="s">
        <v>2780</v>
      </c>
      <c r="N122" s="144" t="s">
        <v>2844</v>
      </c>
      <c r="O122" s="141" t="s">
        <v>2326</v>
      </c>
    </row>
    <row r="123" spans="1:16" ht="39" customHeight="1" x14ac:dyDescent="0.25">
      <c r="A123" s="144" t="str">
        <f>_xlfn.XLOOKUP(B123,'Service Categories'!B:B,'Service Categories'!A:A,"N/A",0,)</f>
        <v>Active</v>
      </c>
      <c r="B123" s="144" t="s">
        <v>615</v>
      </c>
      <c r="C123" s="144"/>
      <c r="D123" s="144" t="s">
        <v>1684</v>
      </c>
      <c r="E123" s="144" t="s">
        <v>1684</v>
      </c>
      <c r="F123" s="195" t="s">
        <v>2860</v>
      </c>
      <c r="G123" s="195" t="s">
        <v>2859</v>
      </c>
      <c r="H123" s="144" t="s">
        <v>2606</v>
      </c>
      <c r="I123" s="195" t="s">
        <v>2341</v>
      </c>
      <c r="J123" s="144" t="s">
        <v>2342</v>
      </c>
      <c r="K123" s="144" t="s">
        <v>2343</v>
      </c>
      <c r="L123" s="141" t="s">
        <v>2344</v>
      </c>
      <c r="M123" s="144" t="s">
        <v>2345</v>
      </c>
      <c r="N123" s="144" t="s">
        <v>2671</v>
      </c>
      <c r="O123" s="141" t="s">
        <v>2344</v>
      </c>
      <c r="P123" s="143"/>
    </row>
    <row r="124" spans="1:16" ht="39" customHeight="1" x14ac:dyDescent="0.25">
      <c r="A124" s="144" t="str">
        <f>_xlfn.XLOOKUP(B124,'Service Categories'!B:B,'Service Categories'!A:A,"N/A",0,)</f>
        <v>Active</v>
      </c>
      <c r="B124" s="144" t="s">
        <v>1505</v>
      </c>
      <c r="C124" s="144" t="s">
        <v>2501</v>
      </c>
      <c r="D124" s="144" t="s">
        <v>1696</v>
      </c>
      <c r="E124" s="144" t="s">
        <v>1684</v>
      </c>
      <c r="F124" s="144" t="s">
        <v>2346</v>
      </c>
      <c r="G124" s="144" t="s">
        <v>2347</v>
      </c>
      <c r="H124" s="144" t="s">
        <v>2613</v>
      </c>
      <c r="I124" s="144" t="s">
        <v>2348</v>
      </c>
      <c r="J124" s="144" t="s">
        <v>2134</v>
      </c>
      <c r="K124" s="144" t="s">
        <v>2349</v>
      </c>
      <c r="L124" s="141" t="s">
        <v>2350</v>
      </c>
      <c r="M124" s="144" t="s">
        <v>2351</v>
      </c>
      <c r="N124" s="144" t="s">
        <v>2613</v>
      </c>
      <c r="O124" s="141" t="s">
        <v>2352</v>
      </c>
      <c r="P124" s="143"/>
    </row>
    <row r="125" spans="1:16" ht="39" customHeight="1" x14ac:dyDescent="0.25">
      <c r="A125" s="144" t="str">
        <f>_xlfn.XLOOKUP(B125,'Service Categories'!B:B,'Service Categories'!A:A,"N/A",0,)</f>
        <v>Active</v>
      </c>
      <c r="B125" s="144" t="s">
        <v>2353</v>
      </c>
      <c r="C125" s="144"/>
      <c r="D125" s="144" t="s">
        <v>1684</v>
      </c>
      <c r="E125" s="144" t="s">
        <v>1684</v>
      </c>
      <c r="F125" s="144" t="s">
        <v>2529</v>
      </c>
      <c r="G125" s="144" t="s">
        <v>2355</v>
      </c>
      <c r="H125" s="144" t="s">
        <v>2605</v>
      </c>
      <c r="I125" s="144" t="s">
        <v>2356</v>
      </c>
      <c r="J125" s="144" t="s">
        <v>2357</v>
      </c>
      <c r="K125" s="144" t="s">
        <v>18</v>
      </c>
      <c r="L125" s="141" t="s">
        <v>2358</v>
      </c>
      <c r="M125" s="144" t="s">
        <v>2573</v>
      </c>
      <c r="N125" s="144" t="s">
        <v>2605</v>
      </c>
      <c r="O125" s="141" t="s">
        <v>2358</v>
      </c>
      <c r="P125" s="143"/>
    </row>
    <row r="126" spans="1:16" ht="39" customHeight="1" x14ac:dyDescent="0.25">
      <c r="A126" s="144" t="str">
        <f>_xlfn.XLOOKUP(B126,'Service Categories'!B:B,'Service Categories'!A:A,"N/A",0,)</f>
        <v>Active</v>
      </c>
      <c r="B126" s="144" t="s">
        <v>501</v>
      </c>
      <c r="C126" s="144"/>
      <c r="D126" s="144" t="s">
        <v>1684</v>
      </c>
      <c r="E126" s="144" t="s">
        <v>1684</v>
      </c>
      <c r="F126" s="144" t="s">
        <v>501</v>
      </c>
      <c r="G126" s="144" t="s">
        <v>2359</v>
      </c>
      <c r="H126" s="144" t="s">
        <v>2604</v>
      </c>
      <c r="I126" s="144" t="s">
        <v>2360</v>
      </c>
      <c r="J126" s="144" t="s">
        <v>2361</v>
      </c>
      <c r="K126" s="144" t="s">
        <v>18</v>
      </c>
      <c r="L126" s="141" t="s">
        <v>2362</v>
      </c>
      <c r="M126" s="144" t="s">
        <v>2574</v>
      </c>
      <c r="N126" s="144" t="s">
        <v>2670</v>
      </c>
      <c r="O126" s="141" t="s">
        <v>2363</v>
      </c>
      <c r="P126" s="143"/>
    </row>
    <row r="127" spans="1:16" ht="39" customHeight="1" x14ac:dyDescent="0.25">
      <c r="A127" s="144" t="str">
        <f>_xlfn.XLOOKUP(B127,'Service Categories'!B:B,'Service Categories'!A:A,"N/A",0,)</f>
        <v>Active</v>
      </c>
      <c r="B127" s="144" t="s">
        <v>2364</v>
      </c>
      <c r="C127" s="144"/>
      <c r="D127" s="144" t="s">
        <v>1696</v>
      </c>
      <c r="E127" s="144" t="s">
        <v>1684</v>
      </c>
      <c r="F127" s="144" t="s">
        <v>2364</v>
      </c>
      <c r="G127" s="144" t="s">
        <v>2365</v>
      </c>
      <c r="H127" s="144" t="s">
        <v>2603</v>
      </c>
      <c r="I127" s="144" t="s">
        <v>2366</v>
      </c>
      <c r="J127" s="144" t="s">
        <v>2367</v>
      </c>
      <c r="K127" s="144" t="s">
        <v>18</v>
      </c>
      <c r="L127" s="141" t="s">
        <v>2368</v>
      </c>
      <c r="M127" s="144" t="s">
        <v>2369</v>
      </c>
      <c r="N127" s="144" t="s">
        <v>2669</v>
      </c>
      <c r="O127" s="141" t="s">
        <v>2370</v>
      </c>
      <c r="P127" s="143"/>
    </row>
    <row r="128" spans="1:16" ht="39" customHeight="1" x14ac:dyDescent="0.25">
      <c r="A128" s="144" t="str">
        <f>_xlfn.XLOOKUP(B128,'Service Categories'!B:B,'Service Categories'!A:A,"N/A",0,)</f>
        <v>Active</v>
      </c>
      <c r="B128" s="144" t="s">
        <v>2471</v>
      </c>
      <c r="C128" s="144" t="s">
        <v>2501</v>
      </c>
      <c r="D128" s="144" t="s">
        <v>1684</v>
      </c>
      <c r="E128" s="144" t="s">
        <v>1684</v>
      </c>
      <c r="F128" s="144" t="s">
        <v>939</v>
      </c>
      <c r="G128" s="144" t="s">
        <v>1912</v>
      </c>
      <c r="H128" s="144" t="s">
        <v>2599</v>
      </c>
      <c r="I128" s="144" t="s">
        <v>1913</v>
      </c>
      <c r="J128" s="144" t="s">
        <v>2534</v>
      </c>
      <c r="K128" s="144" t="s">
        <v>1914</v>
      </c>
      <c r="L128" s="141" t="s">
        <v>1915</v>
      </c>
      <c r="M128" s="144" t="s">
        <v>1916</v>
      </c>
      <c r="N128" s="144" t="s">
        <v>2599</v>
      </c>
      <c r="O128" s="141" t="s">
        <v>1917</v>
      </c>
      <c r="P128" s="143"/>
    </row>
    <row r="129" spans="1:16" ht="39" customHeight="1" x14ac:dyDescent="0.25">
      <c r="A129" s="144" t="str">
        <f>_xlfn.XLOOKUP(B129,'Service Categories'!B:B,'Service Categories'!A:A,"N/A",0,)</f>
        <v>Active</v>
      </c>
      <c r="B129" s="144" t="s">
        <v>2473</v>
      </c>
      <c r="C129" s="144" t="s">
        <v>2501</v>
      </c>
      <c r="D129" s="144" t="s">
        <v>1684</v>
      </c>
      <c r="E129" s="144" t="s">
        <v>1684</v>
      </c>
      <c r="F129" s="144" t="s">
        <v>1950</v>
      </c>
      <c r="G129" s="144" t="s">
        <v>1951</v>
      </c>
      <c r="H129" s="144" t="s">
        <v>2623</v>
      </c>
      <c r="I129" s="144" t="s">
        <v>1952</v>
      </c>
      <c r="J129" s="144" t="s">
        <v>2462</v>
      </c>
      <c r="K129" s="144" t="s">
        <v>2464</v>
      </c>
      <c r="L129" s="140" t="s">
        <v>2463</v>
      </c>
      <c r="M129" s="144" t="s">
        <v>2549</v>
      </c>
      <c r="N129" s="144" t="s">
        <v>2623</v>
      </c>
      <c r="O129" s="141" t="s">
        <v>2461</v>
      </c>
      <c r="P129" s="143"/>
    </row>
    <row r="130" spans="1:16" ht="39" hidden="1" customHeight="1" x14ac:dyDescent="0.25">
      <c r="A130" s="144" t="str">
        <f>_xlfn.XLOOKUP(B130,'Service Categories'!B:B,'Service Categories'!A:A,"N/A",0,)</f>
        <v>Inactive</v>
      </c>
      <c r="B130" s="144" t="s">
        <v>2371</v>
      </c>
      <c r="C130" s="144"/>
      <c r="D130" s="144" t="s">
        <v>1696</v>
      </c>
      <c r="E130" s="144" t="s">
        <v>1684</v>
      </c>
      <c r="F130" s="144" t="s">
        <v>2372</v>
      </c>
      <c r="G130" s="144" t="s">
        <v>2373</v>
      </c>
      <c r="H130" s="144" t="s">
        <v>2766</v>
      </c>
      <c r="I130" s="144" t="s">
        <v>2374</v>
      </c>
      <c r="J130" s="144" t="s">
        <v>2375</v>
      </c>
      <c r="K130" s="144" t="s">
        <v>42</v>
      </c>
      <c r="L130" s="141" t="s">
        <v>2376</v>
      </c>
      <c r="M130" s="144" t="s">
        <v>2779</v>
      </c>
      <c r="N130" s="144" t="s">
        <v>2845</v>
      </c>
      <c r="O130" s="141" t="s">
        <v>2376</v>
      </c>
    </row>
    <row r="131" spans="1:16" ht="39" hidden="1" customHeight="1" x14ac:dyDescent="0.25">
      <c r="A131" s="144" t="str">
        <f>_xlfn.XLOOKUP(B131,'Service Categories'!B:B,'Service Categories'!A:A,"N/A",0,)</f>
        <v>Inactive</v>
      </c>
      <c r="B131" s="144" t="s">
        <v>1160</v>
      </c>
      <c r="C131" s="144"/>
      <c r="D131" s="144" t="s">
        <v>1684</v>
      </c>
      <c r="E131" s="144" t="s">
        <v>1684</v>
      </c>
      <c r="F131" s="144" t="s">
        <v>1160</v>
      </c>
      <c r="G131" s="144" t="s">
        <v>2377</v>
      </c>
      <c r="H131" s="144" t="s">
        <v>2767</v>
      </c>
      <c r="I131" s="144" t="s">
        <v>2379</v>
      </c>
      <c r="J131" s="144" t="s">
        <v>2380</v>
      </c>
      <c r="K131" s="144" t="s">
        <v>2381</v>
      </c>
      <c r="L131" s="141" t="s">
        <v>2382</v>
      </c>
      <c r="M131" s="144" t="s">
        <v>2778</v>
      </c>
      <c r="N131" s="144" t="s">
        <v>2378</v>
      </c>
      <c r="O131" s="141" t="s">
        <v>2382</v>
      </c>
    </row>
    <row r="132" spans="1:16" ht="39" hidden="1" customHeight="1" x14ac:dyDescent="0.25">
      <c r="A132" s="144" t="str">
        <f>_xlfn.XLOOKUP(B132,'Service Categories'!B:B,'Service Categories'!A:A,"N/A",0,)</f>
        <v>Inactive</v>
      </c>
      <c r="B132" s="144" t="s">
        <v>2383</v>
      </c>
      <c r="C132" s="144"/>
      <c r="D132" s="144" t="s">
        <v>1684</v>
      </c>
      <c r="E132" s="144" t="s">
        <v>1684</v>
      </c>
      <c r="F132" s="144" t="s">
        <v>2384</v>
      </c>
      <c r="G132" s="144" t="s">
        <v>2385</v>
      </c>
      <c r="H132" s="144" t="s">
        <v>2768</v>
      </c>
      <c r="I132" s="144" t="s">
        <v>2386</v>
      </c>
      <c r="J132" s="144" t="s">
        <v>2812</v>
      </c>
      <c r="K132" s="144" t="s">
        <v>2813</v>
      </c>
      <c r="L132" s="140" t="s">
        <v>2814</v>
      </c>
      <c r="M132" s="144" t="s">
        <v>2387</v>
      </c>
      <c r="N132" s="144" t="s">
        <v>2846</v>
      </c>
      <c r="O132" s="141" t="s">
        <v>2388</v>
      </c>
    </row>
    <row r="133" spans="1:16" ht="39" hidden="1" customHeight="1" x14ac:dyDescent="0.25">
      <c r="A133" s="144" t="str">
        <f>_xlfn.XLOOKUP(B133,'Service Categories'!B:B,'Service Categories'!A:A,"N/A",0,)</f>
        <v>Inactive</v>
      </c>
      <c r="B133" s="144" t="s">
        <v>2389</v>
      </c>
      <c r="C133" s="144"/>
      <c r="D133" s="144" t="s">
        <v>1684</v>
      </c>
      <c r="E133" s="144" t="s">
        <v>1684</v>
      </c>
      <c r="F133" s="144" t="s">
        <v>2390</v>
      </c>
      <c r="G133" s="144" t="s">
        <v>2712</v>
      </c>
      <c r="H133" s="144" t="s">
        <v>2769</v>
      </c>
      <c r="I133" s="144" t="s">
        <v>2719</v>
      </c>
      <c r="J133" s="144" t="s">
        <v>2391</v>
      </c>
      <c r="K133" s="144" t="s">
        <v>18</v>
      </c>
      <c r="L133" s="141" t="s">
        <v>2392</v>
      </c>
      <c r="M133" s="144" t="s">
        <v>2777</v>
      </c>
      <c r="N133" s="144" t="s">
        <v>2847</v>
      </c>
      <c r="O133" s="141" t="s">
        <v>2392</v>
      </c>
    </row>
    <row r="134" spans="1:16" ht="39" hidden="1" customHeight="1" x14ac:dyDescent="0.25">
      <c r="A134" s="144" t="str">
        <f>_xlfn.XLOOKUP(B134,'Service Categories'!B:B,'Service Categories'!A:A,"N/A",0,)</f>
        <v>Inactive</v>
      </c>
      <c r="B134" s="144" t="s">
        <v>2393</v>
      </c>
      <c r="C134" s="144"/>
      <c r="D134" s="144" t="s">
        <v>1684</v>
      </c>
      <c r="E134" s="144" t="s">
        <v>1684</v>
      </c>
      <c r="F134" s="144" t="s">
        <v>2393</v>
      </c>
      <c r="G134" s="144" t="s">
        <v>2394</v>
      </c>
      <c r="H134" s="144" t="s">
        <v>2770</v>
      </c>
      <c r="I134" s="144" t="s">
        <v>2395</v>
      </c>
      <c r="J134" s="144" t="s">
        <v>2396</v>
      </c>
      <c r="K134" s="144" t="s">
        <v>2397</v>
      </c>
      <c r="L134" s="141" t="s">
        <v>2398</v>
      </c>
      <c r="M134" s="144" t="s">
        <v>2776</v>
      </c>
      <c r="N134" s="144" t="s">
        <v>2770</v>
      </c>
      <c r="O134" s="141" t="s">
        <v>2399</v>
      </c>
    </row>
    <row r="135" spans="1:16" ht="39" hidden="1" customHeight="1" x14ac:dyDescent="0.25">
      <c r="A135" s="144" t="str">
        <f>_xlfn.XLOOKUP(B135,'Service Categories'!B:B,'Service Categories'!A:A,"N/A",0,)</f>
        <v>Inactive</v>
      </c>
      <c r="B135" s="144" t="s">
        <v>2400</v>
      </c>
      <c r="C135" s="144"/>
      <c r="D135" s="144" t="s">
        <v>1696</v>
      </c>
      <c r="E135" s="144" t="s">
        <v>1684</v>
      </c>
      <c r="F135" s="144" t="s">
        <v>2708</v>
      </c>
      <c r="G135" s="144" t="s">
        <v>1887</v>
      </c>
      <c r="H135" s="144" t="s">
        <v>2771</v>
      </c>
      <c r="I135" s="144" t="s">
        <v>2720</v>
      </c>
      <c r="J135" s="144" t="s">
        <v>2402</v>
      </c>
      <c r="K135" s="144" t="s">
        <v>1865</v>
      </c>
      <c r="L135" s="141" t="s">
        <v>2403</v>
      </c>
      <c r="M135" s="144" t="s">
        <v>2775</v>
      </c>
      <c r="N135" s="144" t="s">
        <v>2771</v>
      </c>
      <c r="O135" s="141" t="s">
        <v>2404</v>
      </c>
    </row>
    <row r="136" spans="1:16" ht="39" hidden="1" customHeight="1" x14ac:dyDescent="0.25">
      <c r="A136" s="144" t="str">
        <f>_xlfn.XLOOKUP(B136,'Service Categories'!B:B,'Service Categories'!A:A,"N/A",0,)</f>
        <v>Inactive</v>
      </c>
      <c r="B136" s="144" t="s">
        <v>1029</v>
      </c>
      <c r="C136" s="144"/>
      <c r="D136" s="144" t="s">
        <v>1696</v>
      </c>
      <c r="E136" s="144" t="s">
        <v>1684</v>
      </c>
      <c r="F136" s="144" t="s">
        <v>1029</v>
      </c>
      <c r="G136" s="144" t="s">
        <v>2405</v>
      </c>
      <c r="H136" s="144" t="s">
        <v>2772</v>
      </c>
      <c r="I136" s="144" t="s">
        <v>2406</v>
      </c>
      <c r="J136" s="144" t="s">
        <v>2407</v>
      </c>
      <c r="K136" s="144" t="s">
        <v>2408</v>
      </c>
      <c r="L136" s="141" t="s">
        <v>2409</v>
      </c>
      <c r="M136" s="144" t="s">
        <v>2410</v>
      </c>
      <c r="N136" s="144" t="s">
        <v>2848</v>
      </c>
      <c r="O136" s="141" t="s">
        <v>2411</v>
      </c>
    </row>
    <row r="137" spans="1:16" ht="39" customHeight="1" x14ac:dyDescent="0.25">
      <c r="A137" s="144" t="str">
        <f>_xlfn.XLOOKUP(B137,'Service Categories'!B:B,'Service Categories'!A:A,"N/A",0,)</f>
        <v>Active</v>
      </c>
      <c r="B137" s="144" t="s">
        <v>2412</v>
      </c>
      <c r="C137" s="144"/>
      <c r="D137" s="144" t="s">
        <v>1684</v>
      </c>
      <c r="E137" s="144" t="s">
        <v>1684</v>
      </c>
      <c r="F137" s="144" t="s">
        <v>905</v>
      </c>
      <c r="G137" s="144" t="s">
        <v>2413</v>
      </c>
      <c r="H137" s="144" t="s">
        <v>2602</v>
      </c>
      <c r="I137" s="144" t="s">
        <v>2487</v>
      </c>
      <c r="J137" s="144" t="s">
        <v>2414</v>
      </c>
      <c r="K137" s="144" t="s">
        <v>18</v>
      </c>
      <c r="L137" s="141" t="s">
        <v>2415</v>
      </c>
      <c r="M137" s="144" t="s">
        <v>2575</v>
      </c>
      <c r="N137" s="144" t="s">
        <v>2668</v>
      </c>
      <c r="O137" s="141" t="s">
        <v>2415</v>
      </c>
      <c r="P137" s="143"/>
    </row>
    <row r="138" spans="1:16" ht="39" customHeight="1" x14ac:dyDescent="0.25">
      <c r="A138" s="144" t="str">
        <f>_xlfn.XLOOKUP(B138,'Service Categories'!B:B,'Service Categories'!A:A,"N/A",0,)</f>
        <v>Active</v>
      </c>
      <c r="B138" s="144" t="s">
        <v>251</v>
      </c>
      <c r="C138" s="144"/>
      <c r="D138" s="144" t="s">
        <v>1684</v>
      </c>
      <c r="E138" s="144" t="s">
        <v>1684</v>
      </c>
      <c r="F138" s="144" t="s">
        <v>251</v>
      </c>
      <c r="G138" s="144" t="s">
        <v>2417</v>
      </c>
      <c r="H138" s="195" t="s">
        <v>2864</v>
      </c>
      <c r="I138" s="144" t="s">
        <v>2418</v>
      </c>
      <c r="J138" s="144" t="s">
        <v>2419</v>
      </c>
      <c r="K138" s="144" t="s">
        <v>2420</v>
      </c>
      <c r="L138" s="141" t="s">
        <v>2421</v>
      </c>
      <c r="M138" s="144" t="s">
        <v>2576</v>
      </c>
      <c r="N138" s="144" t="s">
        <v>2667</v>
      </c>
      <c r="O138" s="141" t="s">
        <v>2422</v>
      </c>
      <c r="P138" s="143"/>
    </row>
    <row r="139" spans="1:16" ht="39" customHeight="1" x14ac:dyDescent="0.25">
      <c r="A139" s="144" t="str">
        <f>_xlfn.XLOOKUP(B139,'Service Categories'!B:B,'Service Categories'!A:A,"N/A",0,)</f>
        <v>Active</v>
      </c>
      <c r="B139" s="144" t="s">
        <v>2482</v>
      </c>
      <c r="C139" s="144" t="s">
        <v>2501</v>
      </c>
      <c r="D139" s="144" t="s">
        <v>1684</v>
      </c>
      <c r="E139" s="144" t="s">
        <v>1684</v>
      </c>
      <c r="F139" s="144" t="s">
        <v>2423</v>
      </c>
      <c r="G139" s="144" t="s">
        <v>2424</v>
      </c>
      <c r="H139" s="144" t="s">
        <v>2601</v>
      </c>
      <c r="I139" s="144" t="s">
        <v>2425</v>
      </c>
      <c r="J139" s="144" t="s">
        <v>2426</v>
      </c>
      <c r="K139" s="144" t="s">
        <v>2427</v>
      </c>
      <c r="L139" s="141" t="s">
        <v>2428</v>
      </c>
      <c r="M139" s="144" t="s">
        <v>2577</v>
      </c>
      <c r="N139" s="144" t="s">
        <v>2666</v>
      </c>
      <c r="O139" s="141" t="s">
        <v>2429</v>
      </c>
      <c r="P139" s="143"/>
    </row>
    <row r="140" spans="1:16" ht="39" hidden="1" customHeight="1" x14ac:dyDescent="0.25">
      <c r="A140" s="144" t="str">
        <f>_xlfn.XLOOKUP(B140,'Service Categories'!B:B,'Service Categories'!A:A,"N/A",0,)</f>
        <v>Inactive</v>
      </c>
      <c r="B140" s="144" t="s">
        <v>2430</v>
      </c>
      <c r="C140" s="144"/>
      <c r="D140" s="144" t="s">
        <v>1696</v>
      </c>
      <c r="E140" s="144" t="s">
        <v>1684</v>
      </c>
      <c r="F140" s="144" t="s">
        <v>2430</v>
      </c>
      <c r="G140" s="144" t="s">
        <v>2432</v>
      </c>
      <c r="H140" s="144" t="s">
        <v>2773</v>
      </c>
      <c r="I140" s="144" t="s">
        <v>2433</v>
      </c>
      <c r="J140" s="144" t="s">
        <v>2434</v>
      </c>
      <c r="K140" s="144" t="s">
        <v>2435</v>
      </c>
      <c r="L140" s="141" t="s">
        <v>2436</v>
      </c>
      <c r="M140" s="144" t="s">
        <v>2774</v>
      </c>
      <c r="N140" s="144" t="s">
        <v>2773</v>
      </c>
      <c r="O140" s="141" t="s">
        <v>2436</v>
      </c>
    </row>
    <row r="141" spans="1:16" s="130" customFormat="1" ht="18.75" x14ac:dyDescent="0.25">
      <c r="A141" s="132"/>
      <c r="B141" s="133"/>
      <c r="C141" s="133"/>
      <c r="F141" s="133"/>
    </row>
    <row r="142" spans="1:16" s="130" customFormat="1" ht="18.75" x14ac:dyDescent="0.25">
      <c r="A142" s="132"/>
      <c r="B142" s="133"/>
      <c r="C142" s="133"/>
      <c r="F142" s="133"/>
    </row>
    <row r="143" spans="1:16" x14ac:dyDescent="0.25"/>
    <row r="144" spans="1:16" x14ac:dyDescent="0.25"/>
    <row r="145" spans="2:2" x14ac:dyDescent="0.25"/>
    <row r="146" spans="2:2" hidden="1" x14ac:dyDescent="0.25">
      <c r="B146" s="131" t="s">
        <v>2437</v>
      </c>
    </row>
    <row r="147" spans="2:2" x14ac:dyDescent="0.25"/>
    <row r="148" spans="2:2" hidden="1" x14ac:dyDescent="0.25">
      <c r="B148" s="131" t="s">
        <v>2112</v>
      </c>
    </row>
    <row r="149" spans="2:2" x14ac:dyDescent="0.25"/>
    <row r="150" spans="2:2" hidden="1" x14ac:dyDescent="0.25">
      <c r="B150" s="131" t="s">
        <v>1428</v>
      </c>
    </row>
    <row r="151" spans="2:2" x14ac:dyDescent="0.25"/>
    <row r="152" spans="2:2" hidden="1" x14ac:dyDescent="0.25">
      <c r="B152" s="131" t="s">
        <v>2123</v>
      </c>
    </row>
    <row r="153" spans="2:2" x14ac:dyDescent="0.25"/>
    <row r="154" spans="2:2" hidden="1" x14ac:dyDescent="0.25">
      <c r="B154" s="131" t="s">
        <v>452</v>
      </c>
    </row>
    <row r="155" spans="2:2" x14ac:dyDescent="0.25"/>
    <row r="156" spans="2:2" ht="31.5" hidden="1" x14ac:dyDescent="0.25">
      <c r="B156" s="131" t="s">
        <v>2438</v>
      </c>
    </row>
    <row r="157" spans="2:2" x14ac:dyDescent="0.25"/>
    <row r="158" spans="2:2" ht="31.5" hidden="1" x14ac:dyDescent="0.25">
      <c r="B158" s="131" t="s">
        <v>1861</v>
      </c>
    </row>
    <row r="159" spans="2:2" x14ac:dyDescent="0.25"/>
    <row r="160" spans="2:2" hidden="1" x14ac:dyDescent="0.25">
      <c r="B160" s="131" t="s">
        <v>2390</v>
      </c>
    </row>
    <row r="162" spans="2:2" hidden="1" x14ac:dyDescent="0.25">
      <c r="B162" s="131" t="s">
        <v>16</v>
      </c>
    </row>
    <row r="163" spans="2:2" x14ac:dyDescent="0.25"/>
    <row r="164" spans="2:2" hidden="1" x14ac:dyDescent="0.25">
      <c r="B164" s="131" t="s">
        <v>1019</v>
      </c>
    </row>
    <row r="166" spans="2:2" hidden="1" x14ac:dyDescent="0.25">
      <c r="B166" s="131" t="s">
        <v>2439</v>
      </c>
    </row>
    <row r="168" spans="2:2" hidden="1" x14ac:dyDescent="0.25">
      <c r="B168" s="131" t="s">
        <v>2143</v>
      </c>
    </row>
    <row r="170" spans="2:2" ht="31.5" hidden="1" x14ac:dyDescent="0.25">
      <c r="B170" s="131" t="s">
        <v>2155</v>
      </c>
    </row>
    <row r="171" spans="2:2" x14ac:dyDescent="0.25"/>
    <row r="172" spans="2:2" ht="31.5" hidden="1" x14ac:dyDescent="0.25">
      <c r="B172" s="131" t="s">
        <v>2161</v>
      </c>
    </row>
    <row r="173" spans="2:2" x14ac:dyDescent="0.25"/>
    <row r="174" spans="2:2" hidden="1" x14ac:dyDescent="0.25">
      <c r="B174" s="131" t="s">
        <v>2169</v>
      </c>
    </row>
    <row r="176" spans="2:2" hidden="1" x14ac:dyDescent="0.25">
      <c r="B176" s="131" t="s">
        <v>241</v>
      </c>
    </row>
    <row r="178" spans="2:2" hidden="1" x14ac:dyDescent="0.25">
      <c r="B178" s="131" t="s">
        <v>1350</v>
      </c>
    </row>
    <row r="180" spans="2:2" hidden="1" x14ac:dyDescent="0.25">
      <c r="B180" s="131" t="s">
        <v>492</v>
      </c>
    </row>
    <row r="182" spans="2:2" hidden="1" x14ac:dyDescent="0.25">
      <c r="B182" s="131" t="s">
        <v>493</v>
      </c>
    </row>
    <row r="184" spans="2:2" hidden="1" x14ac:dyDescent="0.25">
      <c r="B184" s="131" t="s">
        <v>1598</v>
      </c>
    </row>
    <row r="186" spans="2:2" hidden="1" x14ac:dyDescent="0.25">
      <c r="B186" s="131" t="s">
        <v>1228</v>
      </c>
    </row>
    <row r="188" spans="2:2" hidden="1" x14ac:dyDescent="0.25">
      <c r="B188" s="131" t="s">
        <v>557</v>
      </c>
    </row>
    <row r="190" spans="2:2" hidden="1" x14ac:dyDescent="0.25">
      <c r="B190" s="131" t="s">
        <v>2440</v>
      </c>
    </row>
    <row r="192" spans="2:2" hidden="1" x14ac:dyDescent="0.25">
      <c r="B192" s="131" t="s">
        <v>2230</v>
      </c>
    </row>
    <row r="194" spans="2:2" hidden="1" x14ac:dyDescent="0.25">
      <c r="B194" s="131" t="s">
        <v>299</v>
      </c>
    </row>
    <row r="196" spans="2:2" hidden="1" x14ac:dyDescent="0.25">
      <c r="B196" s="131" t="s">
        <v>2241</v>
      </c>
    </row>
    <row r="198" spans="2:2" hidden="1" x14ac:dyDescent="0.25">
      <c r="B198" s="131" t="s">
        <v>2441</v>
      </c>
    </row>
    <row r="200" spans="2:2" hidden="1" x14ac:dyDescent="0.25">
      <c r="B200" s="131" t="s">
        <v>2085</v>
      </c>
    </row>
    <row r="202" spans="2:2" hidden="1" x14ac:dyDescent="0.25">
      <c r="B202" s="131" t="s">
        <v>1617</v>
      </c>
    </row>
    <row r="204" spans="2:2" hidden="1" x14ac:dyDescent="0.25">
      <c r="B204" s="131" t="s">
        <v>1310</v>
      </c>
    </row>
    <row r="206" spans="2:2" hidden="1" x14ac:dyDescent="0.25">
      <c r="B206" s="131" t="s">
        <v>1143</v>
      </c>
    </row>
    <row r="208" spans="2:2" hidden="1" x14ac:dyDescent="0.25">
      <c r="B208" s="131" t="s">
        <v>2442</v>
      </c>
    </row>
    <row r="210" spans="2:2" hidden="1" x14ac:dyDescent="0.25">
      <c r="B210" s="131" t="s">
        <v>2265</v>
      </c>
    </row>
    <row r="212" spans="2:2" ht="31.5" hidden="1" x14ac:dyDescent="0.25">
      <c r="B212" s="131" t="s">
        <v>2270</v>
      </c>
    </row>
    <row r="214" spans="2:2" hidden="1" x14ac:dyDescent="0.25">
      <c r="B214" s="131" t="s">
        <v>2281</v>
      </c>
    </row>
    <row r="216" spans="2:2" hidden="1" x14ac:dyDescent="0.25">
      <c r="B216" s="131" t="s">
        <v>1235</v>
      </c>
    </row>
    <row r="218" spans="2:2" hidden="1" x14ac:dyDescent="0.25">
      <c r="B218" s="131" t="s">
        <v>423</v>
      </c>
    </row>
    <row r="220" spans="2:2" ht="31.5" hidden="1" x14ac:dyDescent="0.25">
      <c r="B220" s="131" t="s">
        <v>2301</v>
      </c>
    </row>
    <row r="222" spans="2:2" ht="31.5" hidden="1" x14ac:dyDescent="0.25">
      <c r="B222" s="131" t="s">
        <v>2184</v>
      </c>
    </row>
    <row r="224" spans="2:2" ht="31.5" hidden="1" x14ac:dyDescent="0.25">
      <c r="B224" s="131" t="s">
        <v>2306</v>
      </c>
    </row>
    <row r="226" spans="2:2" hidden="1" x14ac:dyDescent="0.25">
      <c r="B226" s="131" t="s">
        <v>2309</v>
      </c>
    </row>
    <row r="228" spans="2:2" hidden="1" x14ac:dyDescent="0.25">
      <c r="B228" s="131" t="s">
        <v>426</v>
      </c>
    </row>
    <row r="230" spans="2:2" ht="31.5" hidden="1" x14ac:dyDescent="0.25">
      <c r="B230" s="131" t="s">
        <v>2333</v>
      </c>
    </row>
    <row r="232" spans="2:2" hidden="1" x14ac:dyDescent="0.25">
      <c r="B232" s="131" t="s">
        <v>68</v>
      </c>
    </row>
    <row r="234" spans="2:2" ht="31.5" hidden="1" x14ac:dyDescent="0.25">
      <c r="B234" s="131" t="s">
        <v>2327</v>
      </c>
    </row>
    <row r="236" spans="2:2" hidden="1" x14ac:dyDescent="0.25">
      <c r="B236" s="131" t="s">
        <v>2054</v>
      </c>
    </row>
    <row r="238" spans="2:2" ht="31.5" hidden="1" x14ac:dyDescent="0.25">
      <c r="B238" s="131" t="s">
        <v>2340</v>
      </c>
    </row>
    <row r="240" spans="2:2" ht="31.5" hidden="1" x14ac:dyDescent="0.25">
      <c r="B240" s="131" t="s">
        <v>1567</v>
      </c>
    </row>
    <row r="242" spans="2:2" ht="31.5" hidden="1" x14ac:dyDescent="0.25">
      <c r="B242" s="131" t="s">
        <v>2354</v>
      </c>
    </row>
    <row r="244" spans="2:2" hidden="1" x14ac:dyDescent="0.25">
      <c r="B244" s="131" t="s">
        <v>501</v>
      </c>
    </row>
    <row r="246" spans="2:2" hidden="1" x14ac:dyDescent="0.25">
      <c r="B246" s="131" t="s">
        <v>1160</v>
      </c>
    </row>
    <row r="248" spans="2:2" hidden="1" x14ac:dyDescent="0.25">
      <c r="B248" s="131" t="s">
        <v>1764</v>
      </c>
    </row>
    <row r="250" spans="2:2" hidden="1" x14ac:dyDescent="0.25">
      <c r="B250" s="131" t="s">
        <v>558</v>
      </c>
    </row>
    <row r="252" spans="2:2" hidden="1" x14ac:dyDescent="0.25">
      <c r="B252" s="131" t="s">
        <v>2372</v>
      </c>
    </row>
    <row r="254" spans="2:2" hidden="1" x14ac:dyDescent="0.25">
      <c r="B254" s="131" t="s">
        <v>2393</v>
      </c>
    </row>
    <row r="256" spans="2:2" ht="47.25" hidden="1" x14ac:dyDescent="0.25">
      <c r="B256" s="131" t="s">
        <v>2193</v>
      </c>
    </row>
    <row r="258" spans="2:2" hidden="1" x14ac:dyDescent="0.25">
      <c r="B258" s="131" t="s">
        <v>2401</v>
      </c>
    </row>
    <row r="260" spans="2:2" hidden="1" x14ac:dyDescent="0.25">
      <c r="B260" s="131" t="s">
        <v>1029</v>
      </c>
    </row>
    <row r="262" spans="2:2" hidden="1" x14ac:dyDescent="0.25">
      <c r="B262" s="131" t="s">
        <v>2025</v>
      </c>
    </row>
    <row r="264" spans="2:2" hidden="1" x14ac:dyDescent="0.25">
      <c r="B264" s="131" t="s">
        <v>905</v>
      </c>
    </row>
    <row r="266" spans="2:2" hidden="1" x14ac:dyDescent="0.25">
      <c r="B266" s="131" t="s">
        <v>2416</v>
      </c>
    </row>
    <row r="268" spans="2:2" hidden="1" x14ac:dyDescent="0.25">
      <c r="B268" s="131" t="s">
        <v>2423</v>
      </c>
    </row>
    <row r="270" spans="2:2" hidden="1" x14ac:dyDescent="0.25">
      <c r="B270" s="131" t="s">
        <v>2431</v>
      </c>
    </row>
    <row r="272" spans="2:2" ht="31.5" hidden="1" x14ac:dyDescent="0.25">
      <c r="B272" s="131" t="s">
        <v>2346</v>
      </c>
    </row>
    <row r="274" spans="2:2" ht="31.5" hidden="1" x14ac:dyDescent="0.25">
      <c r="B274" s="131" t="s">
        <v>2295</v>
      </c>
    </row>
    <row r="276" spans="2:2" hidden="1" x14ac:dyDescent="0.25">
      <c r="B276" s="131" t="s">
        <v>2364</v>
      </c>
    </row>
    <row r="278" spans="2:2" x14ac:dyDescent="0.25"/>
    <row r="280" spans="2:2" x14ac:dyDescent="0.25"/>
    <row r="282" spans="2:2" x14ac:dyDescent="0.25"/>
    <row r="284" spans="2:2" x14ac:dyDescent="0.25"/>
    <row r="285" spans="2:2" x14ac:dyDescent="0.25"/>
    <row r="286" spans="2:2" x14ac:dyDescent="0.25"/>
    <row r="288" spans="2:2" x14ac:dyDescent="0.25"/>
    <row r="290" x14ac:dyDescent="0.25"/>
    <row r="292" x14ac:dyDescent="0.25"/>
    <row r="293" x14ac:dyDescent="0.25"/>
    <row r="294" x14ac:dyDescent="0.25"/>
    <row r="296" x14ac:dyDescent="0.25"/>
    <row r="298" x14ac:dyDescent="0.25"/>
    <row r="300" x14ac:dyDescent="0.25"/>
    <row r="301" x14ac:dyDescent="0.25"/>
    <row r="302" x14ac:dyDescent="0.25"/>
    <row r="303" x14ac:dyDescent="0.25"/>
    <row r="304" x14ac:dyDescent="0.25"/>
    <row r="305" x14ac:dyDescent="0.25"/>
    <row r="307" x14ac:dyDescent="0.25"/>
    <row r="308" x14ac:dyDescent="0.25"/>
    <row r="310" x14ac:dyDescent="0.25"/>
  </sheetData>
  <sheetProtection algorithmName="SHA-512" hashValue="ntRppa+NLnguiAxbO2U2qdzpWYIgpzn3ny+mXCAJftTBmcVbAOFoXG2A6MgTsfq+S28Rtz6CmS0S+Q8dF2/QBg==" saltValue="O/Xby2AdcVzrz5tOg0tcgg==" spinCount="100000" sheet="1" objects="1" scenarios="1"/>
  <autoFilter ref="A2:O140" xr:uid="{CAB585F1-1861-4206-8F3F-BB0C422443FA}">
    <filterColumn colId="0">
      <filters>
        <filter val="Active"/>
      </filters>
    </filterColumn>
    <sortState xmlns:xlrd2="http://schemas.microsoft.com/office/spreadsheetml/2017/richdata2" ref="A3:O139">
      <sortCondition ref="B2:B140"/>
    </sortState>
  </autoFilter>
  <conditionalFormatting sqref="C3:C140">
    <cfRule type="notContainsBlanks" dxfId="1" priority="1">
      <formula>LEN(TRIM(C3))&gt;0</formula>
    </cfRule>
    <cfRule type="containsBlanks" dxfId="0" priority="2">
      <formula>LEN(TRIM(C3))=0</formula>
    </cfRule>
  </conditionalFormatting>
  <conditionalFormatting sqref="G35">
    <cfRule type="duplicateValues" dxfId="83" priority="4"/>
  </conditionalFormatting>
  <conditionalFormatting sqref="G37">
    <cfRule type="duplicateValues" dxfId="82" priority="3"/>
  </conditionalFormatting>
  <dataValidations count="2">
    <dataValidation type="list" allowBlank="1" showInputMessage="1" showErrorMessage="1" prompt="Please select from the dropdown list." sqref="E145:E168" xr:uid="{A94FA5BB-0D9E-446A-A0CA-3B80E10074D1}">
      <formula1>"Disability Enterprise (ADE), Aboriginal Business, Both, Not Applicable"</formula1>
    </dataValidation>
    <dataValidation type="list" allowBlank="1" showInputMessage="1" showErrorMessage="1" prompt="Please select from the dropdown list." sqref="A145:A168" xr:uid="{1C6E9DDA-9081-42FB-ACE1-677F97186F2B}">
      <formula1>"Active, Inactive"</formula1>
    </dataValidation>
  </dataValidations>
  <hyperlinks>
    <hyperlink ref="A1" location="INDEX!A1" display="INDEX" xr:uid="{0D558039-65B0-4B9D-AE00-A78CE94C21B3}"/>
    <hyperlink ref="L44" r:id="rId1" xr:uid="{C7C820D5-1572-45E7-8C38-59104122AE67}"/>
    <hyperlink ref="L66" r:id="rId2" xr:uid="{725B1FD0-411C-4C6F-9938-CDC0C0A2BBAA}"/>
    <hyperlink ref="L62" r:id="rId3" xr:uid="{9A8FB307-F501-4BED-8761-D72F9391612B}"/>
    <hyperlink ref="O129" r:id="rId4" xr:uid="{731384FE-8B44-4789-9A66-C169B6E7A03C}"/>
    <hyperlink ref="L129" r:id="rId5" xr:uid="{37C1D31F-752B-4236-AAC3-64F9FEF195F5}"/>
    <hyperlink ref="L76" r:id="rId6" xr:uid="{5FCA0843-7942-4C64-9719-FD5ABDEDFC4C}"/>
    <hyperlink ref="O76" r:id="rId7" xr:uid="{CC8C663D-1B7E-45B1-971B-643F1D9F4C1B}"/>
    <hyperlink ref="L132" r:id="rId8" xr:uid="{0D95F345-1FFC-4100-A887-E16560D4FCF8}"/>
    <hyperlink ref="L73" r:id="rId9" xr:uid="{5C24D97E-F5D0-4E5D-A389-87A9AA2A827F}"/>
  </hyperlinks>
  <pageMargins left="0.7" right="0.7" top="0.75" bottom="0.75" header="0.3" footer="0.3"/>
  <pageSetup paperSize="9" orientation="portrait" r:id="rId1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D494E-46FA-44FE-8CE5-3358A4743C23}">
  <sheetPr>
    <tabColor theme="2" tint="-9.9978637043366805E-2"/>
  </sheetPr>
  <dimension ref="A1:F85"/>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821</v>
      </c>
      <c r="C1" s="165"/>
      <c r="D1" s="165"/>
      <c r="E1" s="165"/>
      <c r="F1" s="165"/>
    </row>
    <row r="2" spans="1:6" ht="30.75" thickTop="1" x14ac:dyDescent="0.25">
      <c r="A2" s="83" t="s">
        <v>112</v>
      </c>
      <c r="B2" s="84" t="s">
        <v>0</v>
      </c>
      <c r="C2" s="83" t="s">
        <v>1</v>
      </c>
      <c r="D2" s="83" t="s">
        <v>2</v>
      </c>
      <c r="E2" s="84" t="s">
        <v>3</v>
      </c>
      <c r="F2" s="85" t="s">
        <v>4</v>
      </c>
    </row>
    <row r="3" spans="1:6" ht="28.5" x14ac:dyDescent="0.25">
      <c r="A3" s="4" t="s">
        <v>92</v>
      </c>
      <c r="B3" s="4" t="s">
        <v>822</v>
      </c>
      <c r="C3" s="4" t="s">
        <v>129</v>
      </c>
      <c r="D3" s="4" t="s">
        <v>21</v>
      </c>
      <c r="E3" s="5">
        <v>339.625</v>
      </c>
      <c r="F3" s="4" t="s">
        <v>823</v>
      </c>
    </row>
    <row r="4" spans="1:6" ht="15.75" thickBot="1" x14ac:dyDescent="0.3">
      <c r="A4" s="12" t="s">
        <v>92</v>
      </c>
      <c r="B4" s="12" t="s">
        <v>5</v>
      </c>
      <c r="C4" s="12" t="s">
        <v>129</v>
      </c>
      <c r="D4" s="12" t="s">
        <v>10</v>
      </c>
      <c r="E4" s="74">
        <v>219.45</v>
      </c>
      <c r="F4" s="12" t="s">
        <v>98</v>
      </c>
    </row>
    <row r="5" spans="1:6" ht="15.75" thickTop="1" x14ac:dyDescent="0.25">
      <c r="A5" s="52" t="s">
        <v>461</v>
      </c>
      <c r="B5" s="52" t="s">
        <v>385</v>
      </c>
      <c r="C5" s="52" t="s">
        <v>824</v>
      </c>
      <c r="D5" s="52" t="s">
        <v>18</v>
      </c>
      <c r="E5" s="53">
        <v>270</v>
      </c>
      <c r="F5" s="52"/>
    </row>
    <row r="6" spans="1:6" x14ac:dyDescent="0.25">
      <c r="A6" s="11" t="s">
        <v>461</v>
      </c>
      <c r="B6" s="11" t="s">
        <v>385</v>
      </c>
      <c r="C6" s="11" t="s">
        <v>824</v>
      </c>
      <c r="D6" s="11" t="s">
        <v>21</v>
      </c>
      <c r="E6" s="73">
        <v>245</v>
      </c>
      <c r="F6" s="11"/>
    </row>
    <row r="7" spans="1:6" x14ac:dyDescent="0.25">
      <c r="A7" s="4" t="s">
        <v>461</v>
      </c>
      <c r="B7" s="4" t="s">
        <v>385</v>
      </c>
      <c r="C7" s="4" t="s">
        <v>824</v>
      </c>
      <c r="D7" s="4" t="s">
        <v>9</v>
      </c>
      <c r="E7" s="5">
        <v>225</v>
      </c>
      <c r="F7" s="4"/>
    </row>
    <row r="8" spans="1:6" x14ac:dyDescent="0.25">
      <c r="A8" s="11" t="s">
        <v>461</v>
      </c>
      <c r="B8" s="11" t="s">
        <v>385</v>
      </c>
      <c r="C8" s="11" t="s">
        <v>824</v>
      </c>
      <c r="D8" s="11" t="s">
        <v>10</v>
      </c>
      <c r="E8" s="73">
        <v>200</v>
      </c>
      <c r="F8" s="11"/>
    </row>
    <row r="9" spans="1:6" ht="28.5" x14ac:dyDescent="0.25">
      <c r="A9" s="4" t="s">
        <v>461</v>
      </c>
      <c r="B9" s="4" t="s">
        <v>385</v>
      </c>
      <c r="C9" s="4" t="s">
        <v>825</v>
      </c>
      <c r="D9" s="4" t="s">
        <v>34</v>
      </c>
      <c r="E9" s="5">
        <v>180</v>
      </c>
      <c r="F9" s="4"/>
    </row>
    <row r="10" spans="1:6" x14ac:dyDescent="0.25">
      <c r="A10" s="11" t="s">
        <v>461</v>
      </c>
      <c r="B10" s="11" t="s">
        <v>385</v>
      </c>
      <c r="C10" s="11" t="s">
        <v>824</v>
      </c>
      <c r="D10" s="11" t="s">
        <v>12</v>
      </c>
      <c r="E10" s="73">
        <v>170</v>
      </c>
      <c r="F10" s="11"/>
    </row>
    <row r="11" spans="1:6" x14ac:dyDescent="0.25">
      <c r="A11" s="4" t="s">
        <v>461</v>
      </c>
      <c r="B11" s="4" t="s">
        <v>385</v>
      </c>
      <c r="C11" s="4" t="s">
        <v>824</v>
      </c>
      <c r="D11" s="4" t="s">
        <v>43</v>
      </c>
      <c r="E11" s="5">
        <v>150</v>
      </c>
      <c r="F11" s="4"/>
    </row>
    <row r="12" spans="1:6" ht="15.75" thickBot="1" x14ac:dyDescent="0.3">
      <c r="A12" s="12" t="s">
        <v>461</v>
      </c>
      <c r="B12" s="12" t="s">
        <v>385</v>
      </c>
      <c r="C12" s="12" t="s">
        <v>460</v>
      </c>
      <c r="D12" s="12" t="s">
        <v>13</v>
      </c>
      <c r="E12" s="74">
        <v>150</v>
      </c>
      <c r="F12" s="12"/>
    </row>
    <row r="13" spans="1:6" ht="114.75" thickTop="1" x14ac:dyDescent="0.25">
      <c r="A13" s="52" t="s">
        <v>44</v>
      </c>
      <c r="B13" s="52" t="s">
        <v>38</v>
      </c>
      <c r="C13" s="52" t="s">
        <v>826</v>
      </c>
      <c r="D13" s="52" t="s">
        <v>40</v>
      </c>
      <c r="E13" s="53">
        <v>420</v>
      </c>
      <c r="F13" s="52" t="s">
        <v>212</v>
      </c>
    </row>
    <row r="14" spans="1:6" ht="114" x14ac:dyDescent="0.25">
      <c r="A14" s="11" t="s">
        <v>44</v>
      </c>
      <c r="B14" s="11" t="s">
        <v>38</v>
      </c>
      <c r="C14" s="11" t="s">
        <v>826</v>
      </c>
      <c r="D14" s="11" t="s">
        <v>18</v>
      </c>
      <c r="E14" s="73">
        <v>420</v>
      </c>
      <c r="F14" s="11" t="s">
        <v>212</v>
      </c>
    </row>
    <row r="15" spans="1:6" ht="114" x14ac:dyDescent="0.25">
      <c r="A15" s="4" t="s">
        <v>44</v>
      </c>
      <c r="B15" s="4" t="s">
        <v>38</v>
      </c>
      <c r="C15" s="4" t="s">
        <v>826</v>
      </c>
      <c r="D15" s="4" t="s">
        <v>7</v>
      </c>
      <c r="E15" s="5">
        <v>375</v>
      </c>
      <c r="F15" s="4" t="s">
        <v>212</v>
      </c>
    </row>
    <row r="16" spans="1:6" ht="114" x14ac:dyDescent="0.25">
      <c r="A16" s="11" t="s">
        <v>44</v>
      </c>
      <c r="B16" s="11" t="s">
        <v>38</v>
      </c>
      <c r="C16" s="11" t="s">
        <v>826</v>
      </c>
      <c r="D16" s="11" t="s">
        <v>21</v>
      </c>
      <c r="E16" s="73">
        <v>375</v>
      </c>
      <c r="F16" s="11" t="s">
        <v>212</v>
      </c>
    </row>
    <row r="17" spans="1:6" ht="114" x14ac:dyDescent="0.25">
      <c r="A17" s="4" t="s">
        <v>44</v>
      </c>
      <c r="B17" s="4" t="s">
        <v>38</v>
      </c>
      <c r="C17" s="4" t="s">
        <v>826</v>
      </c>
      <c r="D17" s="4" t="s">
        <v>42</v>
      </c>
      <c r="E17" s="5">
        <v>340</v>
      </c>
      <c r="F17" s="4" t="s">
        <v>212</v>
      </c>
    </row>
    <row r="18" spans="1:6" ht="114" x14ac:dyDescent="0.25">
      <c r="A18" s="11" t="s">
        <v>44</v>
      </c>
      <c r="B18" s="11" t="s">
        <v>38</v>
      </c>
      <c r="C18" s="11" t="s">
        <v>826</v>
      </c>
      <c r="D18" s="11" t="s">
        <v>9</v>
      </c>
      <c r="E18" s="73">
        <v>340</v>
      </c>
      <c r="F18" s="11" t="s">
        <v>212</v>
      </c>
    </row>
    <row r="19" spans="1:6" ht="114" x14ac:dyDescent="0.25">
      <c r="A19" s="4" t="s">
        <v>44</v>
      </c>
      <c r="B19" s="4" t="s">
        <v>38</v>
      </c>
      <c r="C19" s="4" t="s">
        <v>826</v>
      </c>
      <c r="D19" s="4" t="s">
        <v>10</v>
      </c>
      <c r="E19" s="5">
        <v>290</v>
      </c>
      <c r="F19" s="4" t="s">
        <v>212</v>
      </c>
    </row>
    <row r="20" spans="1:6" ht="114" x14ac:dyDescent="0.25">
      <c r="A20" s="11" t="s">
        <v>44</v>
      </c>
      <c r="B20" s="11" t="s">
        <v>38</v>
      </c>
      <c r="C20" s="11" t="s">
        <v>826</v>
      </c>
      <c r="D20" s="11" t="s">
        <v>25</v>
      </c>
      <c r="E20" s="73">
        <v>290</v>
      </c>
      <c r="F20" s="11" t="s">
        <v>212</v>
      </c>
    </row>
    <row r="21" spans="1:6" ht="114" x14ac:dyDescent="0.25">
      <c r="A21" s="4" t="s">
        <v>44</v>
      </c>
      <c r="B21" s="4" t="s">
        <v>38</v>
      </c>
      <c r="C21" s="4" t="s">
        <v>826</v>
      </c>
      <c r="D21" s="4" t="s">
        <v>34</v>
      </c>
      <c r="E21" s="5">
        <v>230</v>
      </c>
      <c r="F21" s="4" t="s">
        <v>212</v>
      </c>
    </row>
    <row r="22" spans="1:6" ht="114" x14ac:dyDescent="0.25">
      <c r="A22" s="11" t="s">
        <v>44</v>
      </c>
      <c r="B22" s="11" t="s">
        <v>38</v>
      </c>
      <c r="C22" s="11" t="s">
        <v>826</v>
      </c>
      <c r="D22" s="11" t="s">
        <v>13</v>
      </c>
      <c r="E22" s="73">
        <v>250</v>
      </c>
      <c r="F22" s="11" t="s">
        <v>212</v>
      </c>
    </row>
    <row r="23" spans="1:6" ht="114" x14ac:dyDescent="0.25">
      <c r="A23" s="4" t="s">
        <v>44</v>
      </c>
      <c r="B23" s="4" t="s">
        <v>38</v>
      </c>
      <c r="C23" s="4" t="s">
        <v>826</v>
      </c>
      <c r="D23" s="4" t="s">
        <v>43</v>
      </c>
      <c r="E23" s="5">
        <v>200</v>
      </c>
      <c r="F23" s="4" t="s">
        <v>212</v>
      </c>
    </row>
    <row r="24" spans="1:6" ht="114.75" thickBot="1" x14ac:dyDescent="0.3">
      <c r="A24" s="12" t="s">
        <v>44</v>
      </c>
      <c r="B24" s="12" t="s">
        <v>38</v>
      </c>
      <c r="C24" s="12" t="s">
        <v>826</v>
      </c>
      <c r="D24" s="12" t="s">
        <v>12</v>
      </c>
      <c r="E24" s="74">
        <v>180</v>
      </c>
      <c r="F24" s="12" t="s">
        <v>212</v>
      </c>
    </row>
    <row r="25" spans="1:6" ht="15.75" thickTop="1" x14ac:dyDescent="0.25">
      <c r="A25" s="52" t="s">
        <v>61</v>
      </c>
      <c r="B25" s="52" t="s">
        <v>53</v>
      </c>
      <c r="C25" s="52" t="s">
        <v>129</v>
      </c>
      <c r="D25" s="52" t="s">
        <v>18</v>
      </c>
      <c r="E25" s="53">
        <v>385</v>
      </c>
      <c r="F25" s="52" t="s">
        <v>18</v>
      </c>
    </row>
    <row r="26" spans="1:6" x14ac:dyDescent="0.25">
      <c r="A26" s="11" t="s">
        <v>61</v>
      </c>
      <c r="B26" s="11" t="s">
        <v>53</v>
      </c>
      <c r="C26" s="11" t="s">
        <v>129</v>
      </c>
      <c r="D26" s="11" t="s">
        <v>42</v>
      </c>
      <c r="E26" s="73">
        <v>363</v>
      </c>
      <c r="F26" s="11" t="s">
        <v>54</v>
      </c>
    </row>
    <row r="27" spans="1:6" x14ac:dyDescent="0.25">
      <c r="A27" s="4" t="s">
        <v>61</v>
      </c>
      <c r="B27" s="4" t="s">
        <v>53</v>
      </c>
      <c r="C27" s="4" t="s">
        <v>129</v>
      </c>
      <c r="D27" s="4" t="s">
        <v>9</v>
      </c>
      <c r="E27" s="5">
        <v>341</v>
      </c>
      <c r="F27" s="4" t="s">
        <v>55</v>
      </c>
    </row>
    <row r="28" spans="1:6" x14ac:dyDescent="0.25">
      <c r="A28" s="11" t="s">
        <v>61</v>
      </c>
      <c r="B28" s="11" t="s">
        <v>53</v>
      </c>
      <c r="C28" s="11" t="s">
        <v>129</v>
      </c>
      <c r="D28" s="11" t="s">
        <v>34</v>
      </c>
      <c r="E28" s="73">
        <v>308</v>
      </c>
      <c r="F28" s="11" t="s">
        <v>56</v>
      </c>
    </row>
    <row r="29" spans="1:6" ht="28.5" x14ac:dyDescent="0.25">
      <c r="A29" s="4" t="s">
        <v>61</v>
      </c>
      <c r="B29" s="4" t="s">
        <v>53</v>
      </c>
      <c r="C29" s="4" t="s">
        <v>129</v>
      </c>
      <c r="D29" s="4" t="s">
        <v>10</v>
      </c>
      <c r="E29" s="5">
        <v>264</v>
      </c>
      <c r="F29" s="4" t="s">
        <v>57</v>
      </c>
    </row>
    <row r="30" spans="1:6" x14ac:dyDescent="0.25">
      <c r="A30" s="11" t="s">
        <v>61</v>
      </c>
      <c r="B30" s="11" t="s">
        <v>53</v>
      </c>
      <c r="C30" s="11" t="s">
        <v>129</v>
      </c>
      <c r="D30" s="11" t="s">
        <v>13</v>
      </c>
      <c r="E30" s="73">
        <v>231</v>
      </c>
      <c r="F30" s="11" t="s">
        <v>58</v>
      </c>
    </row>
    <row r="31" spans="1:6" x14ac:dyDescent="0.25">
      <c r="A31" s="4" t="s">
        <v>61</v>
      </c>
      <c r="B31" s="4" t="s">
        <v>53</v>
      </c>
      <c r="C31" s="4" t="s">
        <v>129</v>
      </c>
      <c r="D31" s="4" t="s">
        <v>13</v>
      </c>
      <c r="E31" s="5">
        <v>198</v>
      </c>
      <c r="F31" s="4" t="s">
        <v>59</v>
      </c>
    </row>
    <row r="32" spans="1:6" ht="15.75" thickBot="1" x14ac:dyDescent="0.3">
      <c r="A32" s="12" t="s">
        <v>61</v>
      </c>
      <c r="B32" s="12" t="s">
        <v>53</v>
      </c>
      <c r="C32" s="12" t="s">
        <v>129</v>
      </c>
      <c r="D32" s="12" t="s">
        <v>12</v>
      </c>
      <c r="E32" s="74">
        <v>187</v>
      </c>
      <c r="F32" s="12" t="s">
        <v>60</v>
      </c>
    </row>
    <row r="33" spans="1:6" ht="15.75" thickTop="1" x14ac:dyDescent="0.25">
      <c r="A33" s="52" t="s">
        <v>467</v>
      </c>
      <c r="B33" s="52" t="s">
        <v>63</v>
      </c>
      <c r="C33" s="52" t="s">
        <v>129</v>
      </c>
      <c r="D33" s="52" t="s">
        <v>18</v>
      </c>
      <c r="E33" s="53">
        <v>285</v>
      </c>
      <c r="F33" s="52"/>
    </row>
    <row r="34" spans="1:6" x14ac:dyDescent="0.25">
      <c r="A34" s="11" t="s">
        <v>467</v>
      </c>
      <c r="B34" s="11" t="s">
        <v>63</v>
      </c>
      <c r="C34" s="11" t="s">
        <v>129</v>
      </c>
      <c r="D34" s="11" t="s">
        <v>9</v>
      </c>
      <c r="E34" s="73">
        <v>245</v>
      </c>
      <c r="F34" s="11"/>
    </row>
    <row r="35" spans="1:6" x14ac:dyDescent="0.25">
      <c r="A35" s="4" t="s">
        <v>467</v>
      </c>
      <c r="B35" s="4" t="s">
        <v>63</v>
      </c>
      <c r="C35" s="4" t="s">
        <v>129</v>
      </c>
      <c r="D35" s="4" t="s">
        <v>42</v>
      </c>
      <c r="E35" s="5">
        <v>239</v>
      </c>
      <c r="F35" s="4"/>
    </row>
    <row r="36" spans="1:6" x14ac:dyDescent="0.25">
      <c r="A36" s="11" t="s">
        <v>467</v>
      </c>
      <c r="B36" s="11" t="s">
        <v>63</v>
      </c>
      <c r="C36" s="11" t="s">
        <v>129</v>
      </c>
      <c r="D36" s="11" t="s">
        <v>10</v>
      </c>
      <c r="E36" s="73">
        <v>234</v>
      </c>
      <c r="F36" s="11"/>
    </row>
    <row r="37" spans="1:6" x14ac:dyDescent="0.25">
      <c r="A37" s="4" t="s">
        <v>467</v>
      </c>
      <c r="B37" s="4" t="s">
        <v>63</v>
      </c>
      <c r="C37" s="4" t="s">
        <v>129</v>
      </c>
      <c r="D37" s="4" t="s">
        <v>13</v>
      </c>
      <c r="E37" s="5">
        <v>192</v>
      </c>
      <c r="F37" s="4"/>
    </row>
    <row r="38" spans="1:6" x14ac:dyDescent="0.25">
      <c r="A38" s="11" t="s">
        <v>467</v>
      </c>
      <c r="B38" s="11" t="s">
        <v>63</v>
      </c>
      <c r="C38" s="11" t="s">
        <v>129</v>
      </c>
      <c r="D38" s="11" t="s">
        <v>12</v>
      </c>
      <c r="E38" s="73">
        <v>187</v>
      </c>
      <c r="F38" s="11"/>
    </row>
    <row r="39" spans="1:6" ht="15.75" thickBot="1" x14ac:dyDescent="0.3">
      <c r="A39" s="50" t="s">
        <v>467</v>
      </c>
      <c r="B39" s="50" t="s">
        <v>63</v>
      </c>
      <c r="C39" s="50" t="s">
        <v>129</v>
      </c>
      <c r="D39" s="50" t="s">
        <v>43</v>
      </c>
      <c r="E39" s="51">
        <v>159</v>
      </c>
      <c r="F39" s="50"/>
    </row>
    <row r="40" spans="1:6" ht="15.75" thickTop="1" x14ac:dyDescent="0.25">
      <c r="A40" s="10" t="s">
        <v>277</v>
      </c>
      <c r="B40" s="10" t="s">
        <v>38</v>
      </c>
      <c r="C40" s="10" t="s">
        <v>129</v>
      </c>
      <c r="D40" s="10" t="s">
        <v>40</v>
      </c>
      <c r="E40" s="75">
        <v>462.00000000000006</v>
      </c>
      <c r="F40" s="10"/>
    </row>
    <row r="41" spans="1:6" x14ac:dyDescent="0.25">
      <c r="A41" s="4" t="s">
        <v>277</v>
      </c>
      <c r="B41" s="4" t="s">
        <v>38</v>
      </c>
      <c r="C41" s="4" t="s">
        <v>129</v>
      </c>
      <c r="D41" s="4" t="s">
        <v>18</v>
      </c>
      <c r="E41" s="5">
        <v>396.00000000000006</v>
      </c>
      <c r="F41" s="4"/>
    </row>
    <row r="42" spans="1:6" x14ac:dyDescent="0.25">
      <c r="A42" s="11" t="s">
        <v>277</v>
      </c>
      <c r="B42" s="11" t="s">
        <v>38</v>
      </c>
      <c r="C42" s="11" t="s">
        <v>129</v>
      </c>
      <c r="D42" s="11" t="s">
        <v>7</v>
      </c>
      <c r="E42" s="73">
        <v>352</v>
      </c>
      <c r="F42" s="11"/>
    </row>
    <row r="43" spans="1:6" x14ac:dyDescent="0.25">
      <c r="A43" s="4" t="s">
        <v>277</v>
      </c>
      <c r="B43" s="4" t="s">
        <v>38</v>
      </c>
      <c r="C43" s="4" t="s">
        <v>129</v>
      </c>
      <c r="D43" s="4" t="s">
        <v>21</v>
      </c>
      <c r="E43" s="5">
        <v>308</v>
      </c>
      <c r="F43" s="4"/>
    </row>
    <row r="44" spans="1:6" x14ac:dyDescent="0.25">
      <c r="A44" s="11" t="s">
        <v>277</v>
      </c>
      <c r="B44" s="11" t="s">
        <v>38</v>
      </c>
      <c r="C44" s="11" t="s">
        <v>129</v>
      </c>
      <c r="D44" s="11" t="s">
        <v>42</v>
      </c>
      <c r="E44" s="73">
        <v>275</v>
      </c>
      <c r="F44" s="11"/>
    </row>
    <row r="45" spans="1:6" x14ac:dyDescent="0.25">
      <c r="A45" s="4" t="s">
        <v>277</v>
      </c>
      <c r="B45" s="4" t="s">
        <v>38</v>
      </c>
      <c r="C45" s="4" t="s">
        <v>129</v>
      </c>
      <c r="D45" s="4" t="s">
        <v>9</v>
      </c>
      <c r="E45" s="5">
        <v>258.5</v>
      </c>
      <c r="F45" s="4"/>
    </row>
    <row r="46" spans="1:6" x14ac:dyDescent="0.25">
      <c r="A46" s="11" t="s">
        <v>277</v>
      </c>
      <c r="B46" s="11" t="s">
        <v>38</v>
      </c>
      <c r="C46" s="11" t="s">
        <v>129</v>
      </c>
      <c r="D46" s="11" t="s">
        <v>10</v>
      </c>
      <c r="E46" s="73">
        <v>236.50000000000003</v>
      </c>
      <c r="F46" s="11"/>
    </row>
    <row r="47" spans="1:6" x14ac:dyDescent="0.25">
      <c r="A47" s="4" t="s">
        <v>277</v>
      </c>
      <c r="B47" s="4" t="s">
        <v>38</v>
      </c>
      <c r="C47" s="4" t="s">
        <v>129</v>
      </c>
      <c r="D47" s="4" t="s">
        <v>25</v>
      </c>
      <c r="E47" s="5">
        <v>236.50000000000003</v>
      </c>
      <c r="F47" s="4"/>
    </row>
    <row r="48" spans="1:6" x14ac:dyDescent="0.25">
      <c r="A48" s="11" t="s">
        <v>277</v>
      </c>
      <c r="B48" s="11" t="s">
        <v>38</v>
      </c>
      <c r="C48" s="11" t="s">
        <v>129</v>
      </c>
      <c r="D48" s="11" t="s">
        <v>34</v>
      </c>
      <c r="E48" s="73">
        <v>275</v>
      </c>
      <c r="F48" s="11"/>
    </row>
    <row r="49" spans="1:6" x14ac:dyDescent="0.25">
      <c r="A49" s="4" t="s">
        <v>277</v>
      </c>
      <c r="B49" s="4" t="s">
        <v>38</v>
      </c>
      <c r="C49" s="4" t="s">
        <v>129</v>
      </c>
      <c r="D49" s="4" t="s">
        <v>13</v>
      </c>
      <c r="E49" s="5">
        <v>253.00000000000003</v>
      </c>
      <c r="F49" s="4"/>
    </row>
    <row r="50" spans="1:6" x14ac:dyDescent="0.25">
      <c r="A50" s="11" t="s">
        <v>277</v>
      </c>
      <c r="B50" s="11" t="s">
        <v>38</v>
      </c>
      <c r="C50" s="11" t="s">
        <v>129</v>
      </c>
      <c r="D50" s="11" t="s">
        <v>43</v>
      </c>
      <c r="E50" s="73">
        <v>220.00000000000003</v>
      </c>
      <c r="F50" s="11"/>
    </row>
    <row r="51" spans="1:6" ht="15.75" thickBot="1" x14ac:dyDescent="0.3">
      <c r="A51" s="50" t="s">
        <v>277</v>
      </c>
      <c r="B51" s="50" t="s">
        <v>38</v>
      </c>
      <c r="C51" s="50" t="s">
        <v>129</v>
      </c>
      <c r="D51" s="50" t="s">
        <v>12</v>
      </c>
      <c r="E51" s="51">
        <v>187.00000000000003</v>
      </c>
      <c r="F51" s="50"/>
    </row>
    <row r="52" spans="1:6" ht="72" thickTop="1" x14ac:dyDescent="0.25">
      <c r="A52" s="10" t="s">
        <v>82</v>
      </c>
      <c r="B52" s="10" t="s">
        <v>83</v>
      </c>
      <c r="C52" s="10" t="s">
        <v>129</v>
      </c>
      <c r="D52" s="10" t="s">
        <v>42</v>
      </c>
      <c r="E52" s="75">
        <v>264</v>
      </c>
      <c r="F52" s="10" t="s">
        <v>84</v>
      </c>
    </row>
    <row r="53" spans="1:6" ht="71.25" x14ac:dyDescent="0.25">
      <c r="A53" s="4" t="s">
        <v>82</v>
      </c>
      <c r="B53" s="4" t="s">
        <v>5</v>
      </c>
      <c r="C53" s="4" t="s">
        <v>129</v>
      </c>
      <c r="D53" s="4" t="s">
        <v>34</v>
      </c>
      <c r="E53" s="5">
        <v>187.00000000000003</v>
      </c>
      <c r="F53" s="4" t="s">
        <v>84</v>
      </c>
    </row>
    <row r="54" spans="1:6" ht="72" thickBot="1" x14ac:dyDescent="0.3">
      <c r="A54" s="12" t="s">
        <v>82</v>
      </c>
      <c r="B54" s="12" t="s">
        <v>5</v>
      </c>
      <c r="C54" s="12" t="s">
        <v>129</v>
      </c>
      <c r="D54" s="12" t="s">
        <v>12</v>
      </c>
      <c r="E54" s="74">
        <v>154</v>
      </c>
      <c r="F54" s="12" t="s">
        <v>84</v>
      </c>
    </row>
    <row r="55" spans="1:6" ht="15.75" thickTop="1" x14ac:dyDescent="0.25">
      <c r="A55" s="52" t="s">
        <v>481</v>
      </c>
      <c r="B55" s="52" t="s">
        <v>86</v>
      </c>
      <c r="C55" s="52" t="s">
        <v>828</v>
      </c>
      <c r="D55" s="52" t="s">
        <v>42</v>
      </c>
      <c r="E55" s="53">
        <v>385</v>
      </c>
      <c r="F55" s="52" t="s">
        <v>829</v>
      </c>
    </row>
    <row r="56" spans="1:6" ht="15.75" thickBot="1" x14ac:dyDescent="0.3">
      <c r="A56" s="12" t="s">
        <v>481</v>
      </c>
      <c r="B56" s="12" t="s">
        <v>86</v>
      </c>
      <c r="C56" s="12" t="s">
        <v>828</v>
      </c>
      <c r="D56" s="12" t="s">
        <v>10</v>
      </c>
      <c r="E56" s="74">
        <v>297</v>
      </c>
      <c r="F56" s="12" t="s">
        <v>830</v>
      </c>
    </row>
    <row r="57" spans="1:6" ht="29.25" thickTop="1" x14ac:dyDescent="0.25">
      <c r="A57" s="52" t="s">
        <v>452</v>
      </c>
      <c r="B57" s="52" t="s">
        <v>383</v>
      </c>
      <c r="C57" s="52" t="s">
        <v>129</v>
      </c>
      <c r="D57" s="52" t="s">
        <v>18</v>
      </c>
      <c r="E57" s="53">
        <v>396</v>
      </c>
      <c r="F57" s="52" t="s">
        <v>451</v>
      </c>
    </row>
    <row r="58" spans="1:6" x14ac:dyDescent="0.25">
      <c r="A58" s="11" t="s">
        <v>452</v>
      </c>
      <c r="B58" s="11" t="s">
        <v>383</v>
      </c>
      <c r="C58" s="11" t="s">
        <v>129</v>
      </c>
      <c r="D58" s="11" t="s">
        <v>21</v>
      </c>
      <c r="E58" s="73">
        <v>396</v>
      </c>
      <c r="F58" s="11"/>
    </row>
    <row r="59" spans="1:6" x14ac:dyDescent="0.25">
      <c r="A59" s="4" t="s">
        <v>452</v>
      </c>
      <c r="B59" s="4" t="s">
        <v>383</v>
      </c>
      <c r="C59" s="4" t="s">
        <v>129</v>
      </c>
      <c r="D59" s="4" t="s">
        <v>9</v>
      </c>
      <c r="E59" s="5">
        <v>297</v>
      </c>
      <c r="F59" s="4"/>
    </row>
    <row r="60" spans="1:6" x14ac:dyDescent="0.25">
      <c r="A60" s="11" t="s">
        <v>452</v>
      </c>
      <c r="B60" s="11" t="s">
        <v>383</v>
      </c>
      <c r="C60" s="11" t="s">
        <v>129</v>
      </c>
      <c r="D60" s="11" t="s">
        <v>10</v>
      </c>
      <c r="E60" s="73">
        <v>264</v>
      </c>
      <c r="F60" s="11"/>
    </row>
    <row r="61" spans="1:6" x14ac:dyDescent="0.25">
      <c r="A61" s="4" t="s">
        <v>452</v>
      </c>
      <c r="B61" s="4" t="s">
        <v>383</v>
      </c>
      <c r="C61" s="4" t="s">
        <v>129</v>
      </c>
      <c r="D61" s="4" t="s">
        <v>34</v>
      </c>
      <c r="E61" s="5">
        <v>220</v>
      </c>
      <c r="F61" s="4"/>
    </row>
    <row r="62" spans="1:6" x14ac:dyDescent="0.25">
      <c r="A62" s="11" t="s">
        <v>452</v>
      </c>
      <c r="B62" s="11" t="s">
        <v>383</v>
      </c>
      <c r="C62" s="11" t="s">
        <v>129</v>
      </c>
      <c r="D62" s="11" t="s">
        <v>12</v>
      </c>
      <c r="E62" s="73">
        <v>214.5</v>
      </c>
      <c r="F62" s="11"/>
    </row>
    <row r="63" spans="1:6" ht="15.75" thickBot="1" x14ac:dyDescent="0.3">
      <c r="A63" s="50" t="s">
        <v>452</v>
      </c>
      <c r="B63" s="50" t="s">
        <v>383</v>
      </c>
      <c r="C63" s="50" t="s">
        <v>129</v>
      </c>
      <c r="D63" s="50" t="s">
        <v>43</v>
      </c>
      <c r="E63" s="51">
        <v>225.5</v>
      </c>
      <c r="F63" s="50"/>
    </row>
    <row r="64" spans="1:6" ht="15.75" thickTop="1" x14ac:dyDescent="0.25">
      <c r="A64" s="10" t="s">
        <v>488</v>
      </c>
      <c r="B64" s="10" t="s">
        <v>86</v>
      </c>
      <c r="C64" s="10" t="s">
        <v>831</v>
      </c>
      <c r="D64" s="10" t="s">
        <v>9</v>
      </c>
      <c r="E64" s="75">
        <v>285</v>
      </c>
      <c r="F64" s="10" t="s">
        <v>832</v>
      </c>
    </row>
    <row r="65" spans="1:6" x14ac:dyDescent="0.25">
      <c r="A65" s="4" t="s">
        <v>488</v>
      </c>
      <c r="B65" s="4" t="s">
        <v>291</v>
      </c>
      <c r="C65" s="4" t="s">
        <v>831</v>
      </c>
      <c r="D65" s="4" t="s">
        <v>9</v>
      </c>
      <c r="E65" s="5">
        <v>285</v>
      </c>
      <c r="F65" s="4" t="s">
        <v>833</v>
      </c>
    </row>
    <row r="66" spans="1:6" x14ac:dyDescent="0.25">
      <c r="A66" s="11" t="s">
        <v>488</v>
      </c>
      <c r="B66" s="11" t="s">
        <v>291</v>
      </c>
      <c r="C66" s="11" t="s">
        <v>831</v>
      </c>
      <c r="D66" s="11" t="s">
        <v>21</v>
      </c>
      <c r="E66" s="73">
        <v>335</v>
      </c>
      <c r="F66" s="11" t="s">
        <v>834</v>
      </c>
    </row>
    <row r="67" spans="1:6" x14ac:dyDescent="0.25">
      <c r="A67" s="4" t="s">
        <v>488</v>
      </c>
      <c r="B67" s="4" t="s">
        <v>86</v>
      </c>
      <c r="C67" s="4" t="s">
        <v>831</v>
      </c>
      <c r="D67" s="4" t="s">
        <v>21</v>
      </c>
      <c r="E67" s="5">
        <v>335</v>
      </c>
      <c r="F67" s="4" t="s">
        <v>835</v>
      </c>
    </row>
    <row r="68" spans="1:6" ht="15.75" thickBot="1" x14ac:dyDescent="0.3">
      <c r="A68" s="12" t="s">
        <v>488</v>
      </c>
      <c r="B68" s="12" t="s">
        <v>89</v>
      </c>
      <c r="C68" s="12" t="s">
        <v>831</v>
      </c>
      <c r="D68" s="12" t="s">
        <v>18</v>
      </c>
      <c r="E68" s="74">
        <v>383</v>
      </c>
      <c r="F68" s="12" t="s">
        <v>836</v>
      </c>
    </row>
    <row r="69" spans="1:6" ht="15.75" thickTop="1" x14ac:dyDescent="0.25">
      <c r="A69" s="52" t="s">
        <v>68</v>
      </c>
      <c r="B69" s="52" t="s">
        <v>63</v>
      </c>
      <c r="C69" s="52" t="s">
        <v>129</v>
      </c>
      <c r="D69" s="52" t="s">
        <v>18</v>
      </c>
      <c r="E69" s="53">
        <v>396</v>
      </c>
      <c r="F69" s="52" t="s">
        <v>18</v>
      </c>
    </row>
    <row r="70" spans="1:6" ht="28.5" x14ac:dyDescent="0.25">
      <c r="A70" s="11" t="s">
        <v>68</v>
      </c>
      <c r="B70" s="11" t="s">
        <v>63</v>
      </c>
      <c r="C70" s="11" t="s">
        <v>129</v>
      </c>
      <c r="D70" s="11" t="s">
        <v>7</v>
      </c>
      <c r="E70" s="73">
        <v>374</v>
      </c>
      <c r="F70" s="11" t="s">
        <v>64</v>
      </c>
    </row>
    <row r="71" spans="1:6" x14ac:dyDescent="0.25">
      <c r="A71" s="4" t="s">
        <v>68</v>
      </c>
      <c r="B71" s="4" t="s">
        <v>63</v>
      </c>
      <c r="C71" s="4" t="s">
        <v>129</v>
      </c>
      <c r="D71" s="4" t="s">
        <v>21</v>
      </c>
      <c r="E71" s="5">
        <v>341</v>
      </c>
      <c r="F71" s="4" t="s">
        <v>21</v>
      </c>
    </row>
    <row r="72" spans="1:6" x14ac:dyDescent="0.25">
      <c r="A72" s="11" t="s">
        <v>68</v>
      </c>
      <c r="B72" s="11" t="s">
        <v>63</v>
      </c>
      <c r="C72" s="11" t="s">
        <v>129</v>
      </c>
      <c r="D72" s="11" t="s">
        <v>42</v>
      </c>
      <c r="E72" s="73">
        <v>319</v>
      </c>
      <c r="F72" s="11" t="s">
        <v>42</v>
      </c>
    </row>
    <row r="73" spans="1:6" x14ac:dyDescent="0.25">
      <c r="A73" s="4" t="s">
        <v>68</v>
      </c>
      <c r="B73" s="4" t="s">
        <v>63</v>
      </c>
      <c r="C73" s="4" t="s">
        <v>129</v>
      </c>
      <c r="D73" s="4" t="s">
        <v>9</v>
      </c>
      <c r="E73" s="5">
        <v>286</v>
      </c>
      <c r="F73" s="4" t="s">
        <v>9</v>
      </c>
    </row>
    <row r="74" spans="1:6" ht="28.5" x14ac:dyDescent="0.25">
      <c r="A74" s="11" t="s">
        <v>68</v>
      </c>
      <c r="B74" s="11" t="s">
        <v>63</v>
      </c>
      <c r="C74" s="11" t="s">
        <v>129</v>
      </c>
      <c r="D74" s="11" t="s">
        <v>34</v>
      </c>
      <c r="E74" s="73">
        <v>264</v>
      </c>
      <c r="F74" s="11" t="s">
        <v>446</v>
      </c>
    </row>
    <row r="75" spans="1:6" ht="28.5" x14ac:dyDescent="0.25">
      <c r="A75" s="4" t="s">
        <v>68</v>
      </c>
      <c r="B75" s="4" t="s">
        <v>63</v>
      </c>
      <c r="C75" s="4" t="s">
        <v>129</v>
      </c>
      <c r="D75" s="4" t="s">
        <v>10</v>
      </c>
      <c r="E75" s="5">
        <v>242</v>
      </c>
      <c r="F75" s="4" t="s">
        <v>447</v>
      </c>
    </row>
    <row r="76" spans="1:6" x14ac:dyDescent="0.25">
      <c r="A76" s="11" t="s">
        <v>68</v>
      </c>
      <c r="B76" s="11" t="s">
        <v>63</v>
      </c>
      <c r="C76" s="11" t="s">
        <v>129</v>
      </c>
      <c r="D76" s="11" t="s">
        <v>13</v>
      </c>
      <c r="E76" s="73">
        <v>209</v>
      </c>
      <c r="F76" s="11" t="s">
        <v>67</v>
      </c>
    </row>
    <row r="77" spans="1:6" x14ac:dyDescent="0.25">
      <c r="A77" s="4" t="s">
        <v>68</v>
      </c>
      <c r="B77" s="4" t="s">
        <v>63</v>
      </c>
      <c r="C77" s="4" t="s">
        <v>129</v>
      </c>
      <c r="D77" s="4" t="s">
        <v>43</v>
      </c>
      <c r="E77" s="5">
        <v>165</v>
      </c>
      <c r="F77" s="4" t="s">
        <v>448</v>
      </c>
    </row>
    <row r="78" spans="1:6" ht="15.75" thickBot="1" x14ac:dyDescent="0.3">
      <c r="A78" s="12" t="s">
        <v>68</v>
      </c>
      <c r="B78" s="12" t="s">
        <v>63</v>
      </c>
      <c r="C78" s="12" t="s">
        <v>129</v>
      </c>
      <c r="D78" s="12" t="s">
        <v>12</v>
      </c>
      <c r="E78" s="74">
        <v>132</v>
      </c>
      <c r="F78" s="12" t="s">
        <v>12</v>
      </c>
    </row>
    <row r="79" spans="1:6" ht="15.75" thickTop="1" x14ac:dyDescent="0.25">
      <c r="A79" s="52" t="s">
        <v>256</v>
      </c>
      <c r="B79" s="52" t="s">
        <v>498</v>
      </c>
      <c r="C79" s="52" t="s">
        <v>129</v>
      </c>
      <c r="D79" s="52" t="s">
        <v>21</v>
      </c>
      <c r="E79" s="53">
        <v>230</v>
      </c>
      <c r="F79" s="52"/>
    </row>
    <row r="80" spans="1:6" x14ac:dyDescent="0.25">
      <c r="A80" s="11" t="s">
        <v>256</v>
      </c>
      <c r="B80" s="11" t="s">
        <v>827</v>
      </c>
      <c r="C80" s="11" t="s">
        <v>129</v>
      </c>
      <c r="D80" s="11" t="s">
        <v>21</v>
      </c>
      <c r="E80" s="73">
        <v>230</v>
      </c>
      <c r="F80" s="11"/>
    </row>
    <row r="81" spans="1:6" x14ac:dyDescent="0.25">
      <c r="A81" s="4" t="s">
        <v>256</v>
      </c>
      <c r="B81" s="4" t="s">
        <v>822</v>
      </c>
      <c r="C81" s="4" t="s">
        <v>129</v>
      </c>
      <c r="D81" s="4" t="s">
        <v>10</v>
      </c>
      <c r="E81" s="5">
        <v>167</v>
      </c>
      <c r="F81" s="4"/>
    </row>
    <row r="82" spans="1:6" x14ac:dyDescent="0.25">
      <c r="A82" s="11" t="s">
        <v>256</v>
      </c>
      <c r="B82" s="11" t="s">
        <v>498</v>
      </c>
      <c r="C82" s="11" t="s">
        <v>129</v>
      </c>
      <c r="D82" s="11" t="s">
        <v>21</v>
      </c>
      <c r="E82" s="73">
        <v>230</v>
      </c>
      <c r="F82" s="11"/>
    </row>
    <row r="83" spans="1:6" x14ac:dyDescent="0.25">
      <c r="A83" s="4" t="s">
        <v>256</v>
      </c>
      <c r="B83" s="4" t="s">
        <v>827</v>
      </c>
      <c r="C83" s="4" t="s">
        <v>129</v>
      </c>
      <c r="D83" s="4" t="s">
        <v>21</v>
      </c>
      <c r="E83" s="5">
        <v>230</v>
      </c>
      <c r="F83" s="4"/>
    </row>
    <row r="84" spans="1:6" ht="15.75" thickBot="1" x14ac:dyDescent="0.3">
      <c r="A84" s="12" t="s">
        <v>256</v>
      </c>
      <c r="B84" s="12" t="s">
        <v>822</v>
      </c>
      <c r="C84" s="12" t="s">
        <v>129</v>
      </c>
      <c r="D84" s="12" t="s">
        <v>10</v>
      </c>
      <c r="E84" s="74">
        <v>167</v>
      </c>
      <c r="F84" s="12"/>
    </row>
    <row r="85" spans="1:6" ht="15.75" thickTop="1" x14ac:dyDescent="0.25"/>
  </sheetData>
  <autoFilter ref="A2:F84" xr:uid="{2A6D494E-46FA-44FE-8CE5-3358A4743C23}">
    <sortState xmlns:xlrd2="http://schemas.microsoft.com/office/spreadsheetml/2017/richdata2" ref="A3:F84">
      <sortCondition ref="A2:A84"/>
    </sortState>
  </autoFilter>
  <mergeCells count="1">
    <mergeCell ref="B1:F1"/>
  </mergeCells>
  <dataValidations count="1">
    <dataValidation type="list" allowBlank="1" showInputMessage="1" showErrorMessage="1" prompt="Please select from the dropdown list." sqref="D3:D84" xr:uid="{EF29E5E5-348F-417F-91CF-B8222BE25B54}">
      <formula1>"Partner, Director, Senior Manager, Associate Director, Principal, Associate, Senior, Scientist, Specialist, Technician, Draftsperson, Graduate"</formula1>
    </dataValidation>
  </dataValidations>
  <hyperlinks>
    <hyperlink ref="A1" location="Summary!A1" display="Link to SUMMARY Worksheet" xr:uid="{8BC7CB65-A80C-48AE-981E-B868245CCCA7}"/>
  </hyperlinks>
  <pageMargins left="0.7" right="0.7" top="0.75" bottom="0.75" header="0.3" footer="0.3"/>
  <headerFooter>
    <oddHeader>&amp;C&amp;"Calibri"&amp;12&amp;KFF0000 OFFICIAL&amp;1#_x000D_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D9AF3-388D-4B89-B072-834847AB0EAE}">
  <sheetPr>
    <tabColor theme="9" tint="-0.249977111117893"/>
  </sheetPr>
  <dimension ref="A1:N32"/>
  <sheetViews>
    <sheetView showGridLines="0" workbookViewId="0">
      <selection activeCell="A2" sqref="A2"/>
    </sheetView>
  </sheetViews>
  <sheetFormatPr defaultRowHeight="15" x14ac:dyDescent="0.25"/>
  <cols>
    <col min="1" max="1" width="54.5703125" bestFit="1" customWidth="1"/>
    <col min="2" max="14" width="14.28515625" customWidth="1"/>
    <col min="15" max="15" width="11.28515625" bestFit="1" customWidth="1"/>
    <col min="16" max="16" width="11.5703125" bestFit="1" customWidth="1"/>
  </cols>
  <sheetData>
    <row r="1" spans="1:14" ht="25.5" x14ac:dyDescent="0.5">
      <c r="A1" s="26" t="s">
        <v>194</v>
      </c>
      <c r="B1" s="163" t="s">
        <v>945</v>
      </c>
      <c r="C1" s="163"/>
      <c r="D1" s="163"/>
      <c r="E1" s="163"/>
      <c r="F1" s="163"/>
      <c r="G1" s="163"/>
      <c r="H1" s="163"/>
      <c r="I1" s="163"/>
      <c r="J1" s="163"/>
      <c r="K1" s="163"/>
      <c r="L1" s="163"/>
      <c r="M1" s="163"/>
    </row>
    <row r="2" spans="1:14" ht="17.25" thickBot="1" x14ac:dyDescent="0.35">
      <c r="A2" s="28" t="s">
        <v>141</v>
      </c>
      <c r="B2" s="28" t="s">
        <v>142</v>
      </c>
      <c r="C2" s="28"/>
      <c r="D2" s="28"/>
      <c r="E2" s="28"/>
      <c r="F2" s="28"/>
      <c r="G2" s="28"/>
      <c r="H2" s="28"/>
      <c r="I2" s="28"/>
      <c r="J2" s="28"/>
      <c r="K2" s="28"/>
      <c r="L2" s="28"/>
      <c r="M2" s="28"/>
      <c r="N2" s="28"/>
    </row>
    <row r="3" spans="1:14"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878</v>
      </c>
      <c r="N3" s="29" t="s">
        <v>13</v>
      </c>
    </row>
    <row r="4" spans="1:14" ht="16.5" x14ac:dyDescent="0.3">
      <c r="A4" s="90" t="s">
        <v>785</v>
      </c>
      <c r="B4" s="58"/>
      <c r="C4" s="59">
        <v>323.95</v>
      </c>
      <c r="D4" s="59">
        <v>459.79999999999995</v>
      </c>
      <c r="E4" s="59">
        <v>182.875</v>
      </c>
      <c r="F4" s="59">
        <v>167.2</v>
      </c>
      <c r="G4" s="59"/>
      <c r="H4" s="59">
        <v>376.2</v>
      </c>
      <c r="I4" s="59"/>
      <c r="J4" s="59">
        <v>282.14999999999998</v>
      </c>
      <c r="K4" s="59">
        <v>376.2</v>
      </c>
      <c r="L4" s="59">
        <v>240.35</v>
      </c>
      <c r="M4" s="59"/>
      <c r="N4" s="59">
        <v>303.05</v>
      </c>
    </row>
    <row r="5" spans="1:14" ht="16.5" x14ac:dyDescent="0.3">
      <c r="A5" s="71" t="s">
        <v>838</v>
      </c>
      <c r="B5" s="60"/>
      <c r="C5" s="33">
        <v>339.625</v>
      </c>
      <c r="D5" s="33">
        <v>370.97500000000002</v>
      </c>
      <c r="E5" s="33">
        <v>161.97499999999999</v>
      </c>
      <c r="F5" s="33">
        <v>156.75</v>
      </c>
      <c r="G5" s="33">
        <v>470.25</v>
      </c>
      <c r="H5" s="33">
        <v>266.47500000000002</v>
      </c>
      <c r="I5" s="33"/>
      <c r="J5" s="33">
        <v>219.45</v>
      </c>
      <c r="K5" s="33"/>
      <c r="L5" s="33">
        <v>256.02499999999998</v>
      </c>
      <c r="M5" s="33"/>
      <c r="N5" s="33">
        <v>203.77500000000001</v>
      </c>
    </row>
    <row r="6" spans="1:14" ht="16.5" x14ac:dyDescent="0.3">
      <c r="A6" s="57" t="s">
        <v>343</v>
      </c>
      <c r="B6" s="60">
        <v>180</v>
      </c>
      <c r="C6" s="33"/>
      <c r="D6" s="33">
        <v>335</v>
      </c>
      <c r="E6" s="33"/>
      <c r="F6" s="33"/>
      <c r="G6" s="33"/>
      <c r="H6" s="33">
        <v>210</v>
      </c>
      <c r="I6" s="33"/>
      <c r="J6" s="33">
        <v>190</v>
      </c>
      <c r="K6" s="33"/>
      <c r="L6" s="33"/>
      <c r="M6" s="33"/>
      <c r="N6" s="33"/>
    </row>
    <row r="7" spans="1:14" ht="16.5" x14ac:dyDescent="0.3">
      <c r="A7" s="71" t="s">
        <v>852</v>
      </c>
      <c r="B7" s="60">
        <v>270</v>
      </c>
      <c r="C7" s="33"/>
      <c r="D7" s="33"/>
      <c r="E7" s="33">
        <v>202.5</v>
      </c>
      <c r="F7" s="33">
        <v>180</v>
      </c>
      <c r="G7" s="33"/>
      <c r="H7" s="33">
        <v>297</v>
      </c>
      <c r="I7" s="33"/>
      <c r="J7" s="33">
        <v>247.5</v>
      </c>
      <c r="K7" s="33"/>
      <c r="L7" s="33"/>
      <c r="M7" s="33"/>
      <c r="N7" s="33">
        <v>225</v>
      </c>
    </row>
    <row r="8" spans="1:14" ht="16.5" x14ac:dyDescent="0.3">
      <c r="A8" s="57" t="s">
        <v>927</v>
      </c>
      <c r="B8" s="60">
        <v>275</v>
      </c>
      <c r="C8" s="33"/>
      <c r="D8" s="33"/>
      <c r="E8" s="33"/>
      <c r="F8" s="33">
        <v>190</v>
      </c>
      <c r="G8" s="33"/>
      <c r="H8" s="33">
        <v>400</v>
      </c>
      <c r="I8" s="33"/>
      <c r="J8" s="33"/>
      <c r="K8" s="33"/>
      <c r="L8" s="33"/>
      <c r="M8" s="33"/>
      <c r="N8" s="33">
        <v>225</v>
      </c>
    </row>
    <row r="9" spans="1:14" ht="16.5" x14ac:dyDescent="0.3">
      <c r="A9" s="71" t="s">
        <v>61</v>
      </c>
      <c r="B9" s="60">
        <v>341</v>
      </c>
      <c r="C9" s="33"/>
      <c r="D9" s="33">
        <v>385</v>
      </c>
      <c r="E9" s="33"/>
      <c r="F9" s="33">
        <v>187</v>
      </c>
      <c r="G9" s="33"/>
      <c r="H9" s="33">
        <v>363</v>
      </c>
      <c r="I9" s="33"/>
      <c r="J9" s="33">
        <v>264</v>
      </c>
      <c r="K9" s="33"/>
      <c r="L9" s="33">
        <v>308</v>
      </c>
      <c r="M9" s="33"/>
      <c r="N9" s="33">
        <v>231</v>
      </c>
    </row>
    <row r="10" spans="1:14" ht="16.5" x14ac:dyDescent="0.3">
      <c r="A10" s="57" t="s">
        <v>508</v>
      </c>
      <c r="B10" s="60">
        <v>230</v>
      </c>
      <c r="C10" s="33"/>
      <c r="D10" s="33"/>
      <c r="E10" s="33">
        <v>120</v>
      </c>
      <c r="F10" s="33">
        <v>65</v>
      </c>
      <c r="G10" s="33"/>
      <c r="H10" s="33">
        <v>265</v>
      </c>
      <c r="I10" s="33"/>
      <c r="J10" s="33">
        <v>200</v>
      </c>
      <c r="K10" s="33">
        <v>265</v>
      </c>
      <c r="L10" s="33">
        <v>170</v>
      </c>
      <c r="M10" s="33"/>
      <c r="N10" s="33">
        <v>140</v>
      </c>
    </row>
    <row r="11" spans="1:14" ht="16.5" x14ac:dyDescent="0.3">
      <c r="A11" s="71" t="s">
        <v>73</v>
      </c>
      <c r="B11" s="60">
        <v>330</v>
      </c>
      <c r="C11" s="33"/>
      <c r="D11" s="33">
        <v>347</v>
      </c>
      <c r="E11" s="33">
        <v>198</v>
      </c>
      <c r="F11" s="33"/>
      <c r="G11" s="33"/>
      <c r="H11" s="33">
        <v>374</v>
      </c>
      <c r="I11" s="33"/>
      <c r="J11" s="33">
        <v>242</v>
      </c>
      <c r="K11" s="33">
        <v>275</v>
      </c>
      <c r="L11" s="33">
        <v>209</v>
      </c>
      <c r="M11" s="33"/>
      <c r="N11" s="33"/>
    </row>
    <row r="12" spans="1:14" ht="16.5" x14ac:dyDescent="0.3">
      <c r="A12" s="57" t="s">
        <v>913</v>
      </c>
      <c r="B12" s="60">
        <v>225.50000000000003</v>
      </c>
      <c r="C12" s="33"/>
      <c r="D12" s="33">
        <v>363.00000000000006</v>
      </c>
      <c r="E12" s="33"/>
      <c r="F12" s="33">
        <v>181.50000000000003</v>
      </c>
      <c r="G12" s="33">
        <v>330</v>
      </c>
      <c r="H12" s="33"/>
      <c r="I12" s="33"/>
      <c r="J12" s="33">
        <v>258.5</v>
      </c>
      <c r="K12" s="33">
        <v>280.5</v>
      </c>
      <c r="L12" s="33"/>
      <c r="M12" s="33"/>
      <c r="N12" s="33">
        <v>203.50000000000003</v>
      </c>
    </row>
    <row r="13" spans="1:14" ht="16.5" x14ac:dyDescent="0.3">
      <c r="A13" s="71" t="s">
        <v>938</v>
      </c>
      <c r="B13" s="60">
        <v>198</v>
      </c>
      <c r="C13" s="33"/>
      <c r="D13" s="33">
        <v>231</v>
      </c>
      <c r="E13" s="33"/>
      <c r="F13" s="33">
        <v>137.5</v>
      </c>
      <c r="G13" s="33"/>
      <c r="H13" s="33"/>
      <c r="I13" s="33"/>
      <c r="J13" s="33">
        <v>198</v>
      </c>
      <c r="K13" s="33"/>
      <c r="L13" s="33"/>
      <c r="M13" s="33"/>
      <c r="N13" s="33">
        <v>165</v>
      </c>
    </row>
    <row r="14" spans="1:14" ht="16.5" x14ac:dyDescent="0.3">
      <c r="A14" s="57" t="s">
        <v>939</v>
      </c>
      <c r="B14" s="60">
        <v>297</v>
      </c>
      <c r="C14" s="33"/>
      <c r="D14" s="33"/>
      <c r="E14" s="33"/>
      <c r="F14" s="33">
        <v>198</v>
      </c>
      <c r="G14" s="33"/>
      <c r="H14" s="33">
        <v>319</v>
      </c>
      <c r="I14" s="33"/>
      <c r="J14" s="33">
        <v>264</v>
      </c>
      <c r="K14" s="33"/>
      <c r="L14" s="33"/>
      <c r="M14" s="33"/>
      <c r="N14" s="33"/>
    </row>
    <row r="15" spans="1:14" ht="16.5" x14ac:dyDescent="0.3">
      <c r="A15" s="71" t="s">
        <v>62</v>
      </c>
      <c r="B15" s="60">
        <v>304.70000000000005</v>
      </c>
      <c r="C15" s="33">
        <v>201.3</v>
      </c>
      <c r="D15" s="33">
        <v>403.70000000000005</v>
      </c>
      <c r="E15" s="33"/>
      <c r="F15" s="33">
        <v>193.60000000000002</v>
      </c>
      <c r="G15" s="33">
        <v>498.30000000000007</v>
      </c>
      <c r="H15" s="33">
        <v>339.90000000000003</v>
      </c>
      <c r="I15" s="33"/>
      <c r="J15" s="33">
        <v>261.8</v>
      </c>
      <c r="K15" s="33">
        <v>240.9</v>
      </c>
      <c r="L15" s="33">
        <v>227.70000000000002</v>
      </c>
      <c r="M15" s="33"/>
      <c r="N15" s="33"/>
    </row>
    <row r="16" spans="1:14" ht="16.5" x14ac:dyDescent="0.3">
      <c r="A16" s="57" t="s">
        <v>918</v>
      </c>
      <c r="B16" s="60"/>
      <c r="C16" s="33"/>
      <c r="D16" s="33">
        <v>210</v>
      </c>
      <c r="E16" s="33"/>
      <c r="F16" s="33"/>
      <c r="G16" s="33"/>
      <c r="H16" s="33"/>
      <c r="I16" s="33"/>
      <c r="J16" s="33"/>
      <c r="K16" s="33"/>
      <c r="L16" s="33"/>
      <c r="M16" s="33"/>
      <c r="N16" s="33"/>
    </row>
    <row r="17" spans="1:14" ht="16.5" x14ac:dyDescent="0.3">
      <c r="A17" s="71" t="s">
        <v>856</v>
      </c>
      <c r="B17" s="60">
        <v>363</v>
      </c>
      <c r="C17" s="33">
        <v>440</v>
      </c>
      <c r="D17" s="33">
        <v>495</v>
      </c>
      <c r="E17" s="33"/>
      <c r="F17" s="33">
        <v>198</v>
      </c>
      <c r="G17" s="33"/>
      <c r="H17" s="33">
        <v>385</v>
      </c>
      <c r="I17" s="33"/>
      <c r="J17" s="33">
        <v>330</v>
      </c>
      <c r="K17" s="33"/>
      <c r="L17" s="33">
        <v>330</v>
      </c>
      <c r="M17" s="33">
        <v>154</v>
      </c>
      <c r="N17" s="33">
        <v>341</v>
      </c>
    </row>
    <row r="18" spans="1:14" ht="16.5" x14ac:dyDescent="0.3">
      <c r="A18" s="57" t="s">
        <v>277</v>
      </c>
      <c r="B18" s="60">
        <v>258.5</v>
      </c>
      <c r="C18" s="33">
        <v>308</v>
      </c>
      <c r="D18" s="33">
        <v>396.00000000000006</v>
      </c>
      <c r="E18" s="33">
        <v>220.00000000000003</v>
      </c>
      <c r="F18" s="33">
        <v>187.00000000000003</v>
      </c>
      <c r="G18" s="33">
        <v>462.00000000000006</v>
      </c>
      <c r="H18" s="33">
        <v>275</v>
      </c>
      <c r="I18" s="33">
        <v>236.50000000000003</v>
      </c>
      <c r="J18" s="33">
        <v>236.50000000000003</v>
      </c>
      <c r="K18" s="33">
        <v>352</v>
      </c>
      <c r="L18" s="33">
        <v>275</v>
      </c>
      <c r="M18" s="33"/>
      <c r="N18" s="33">
        <v>253.00000000000003</v>
      </c>
    </row>
    <row r="19" spans="1:14" ht="16.5" x14ac:dyDescent="0.3">
      <c r="A19" s="71" t="s">
        <v>925</v>
      </c>
      <c r="B19" s="60"/>
      <c r="C19" s="33"/>
      <c r="D19" s="33">
        <v>187</v>
      </c>
      <c r="E19" s="33">
        <v>165</v>
      </c>
      <c r="F19" s="33"/>
      <c r="G19" s="33"/>
      <c r="H19" s="33"/>
      <c r="I19" s="33"/>
      <c r="J19" s="33">
        <v>187</v>
      </c>
      <c r="K19" s="33"/>
      <c r="L19" s="33"/>
      <c r="M19" s="33"/>
      <c r="N19" s="33"/>
    </row>
    <row r="20" spans="1:14" ht="16.5" x14ac:dyDescent="0.3">
      <c r="A20" s="57" t="s">
        <v>845</v>
      </c>
      <c r="B20" s="60"/>
      <c r="C20" s="33"/>
      <c r="D20" s="33">
        <v>220</v>
      </c>
      <c r="E20" s="33">
        <v>165</v>
      </c>
      <c r="F20" s="33"/>
      <c r="G20" s="33"/>
      <c r="H20" s="33"/>
      <c r="I20" s="33"/>
      <c r="J20" s="33">
        <v>192.5</v>
      </c>
      <c r="K20" s="33"/>
      <c r="L20" s="33"/>
      <c r="M20" s="33"/>
      <c r="N20" s="33"/>
    </row>
    <row r="21" spans="1:14" ht="16.5" x14ac:dyDescent="0.3">
      <c r="A21" s="71" t="s">
        <v>905</v>
      </c>
      <c r="B21" s="60"/>
      <c r="C21" s="33"/>
      <c r="D21" s="33">
        <v>220</v>
      </c>
      <c r="E21" s="33">
        <v>220</v>
      </c>
      <c r="F21" s="33"/>
      <c r="G21" s="33"/>
      <c r="H21" s="33"/>
      <c r="I21" s="33"/>
      <c r="J21" s="33"/>
      <c r="K21" s="33"/>
      <c r="L21" s="33"/>
      <c r="M21" s="33"/>
      <c r="N21" s="33"/>
    </row>
    <row r="22" spans="1:14" ht="16.5" x14ac:dyDescent="0.3">
      <c r="A22" s="57" t="s">
        <v>251</v>
      </c>
      <c r="B22" s="60"/>
      <c r="C22" s="33"/>
      <c r="D22" s="33"/>
      <c r="E22" s="33"/>
      <c r="F22" s="33"/>
      <c r="G22" s="33"/>
      <c r="H22" s="33">
        <v>235.8125</v>
      </c>
      <c r="I22" s="33"/>
      <c r="J22" s="33">
        <v>303.1875</v>
      </c>
      <c r="K22" s="33"/>
      <c r="L22" s="33">
        <v>202.125</v>
      </c>
      <c r="M22" s="33"/>
      <c r="N22" s="33"/>
    </row>
    <row r="23" spans="1:14" ht="17.25" thickBot="1" x14ac:dyDescent="0.35">
      <c r="A23" s="76" t="s">
        <v>314</v>
      </c>
      <c r="B23" s="62"/>
      <c r="C23" s="39"/>
      <c r="D23" s="39"/>
      <c r="E23" s="39">
        <v>165</v>
      </c>
      <c r="F23" s="39"/>
      <c r="G23" s="39"/>
      <c r="H23" s="39">
        <v>285</v>
      </c>
      <c r="I23" s="39"/>
      <c r="J23" s="39">
        <v>260</v>
      </c>
      <c r="K23" s="39"/>
      <c r="L23" s="39"/>
      <c r="M23" s="39"/>
      <c r="N23" s="39">
        <v>165</v>
      </c>
    </row>
    <row r="24" spans="1:14" ht="15.75" thickTop="1" x14ac:dyDescent="0.25"/>
    <row r="25" spans="1:14" x14ac:dyDescent="0.25">
      <c r="A25" s="48" t="s">
        <v>186</v>
      </c>
      <c r="B25" s="41">
        <f>AVERAGE(B4:B23)</f>
        <v>272.72499999999997</v>
      </c>
      <c r="C25" s="41">
        <f t="shared" ref="C25:N25" si="0">AVERAGE(C4:C23)</f>
        <v>322.57499999999999</v>
      </c>
      <c r="D25" s="41">
        <f t="shared" si="0"/>
        <v>330.24821428571431</v>
      </c>
      <c r="E25" s="41">
        <f t="shared" si="0"/>
        <v>180.03500000000003</v>
      </c>
      <c r="F25" s="41">
        <f t="shared" si="0"/>
        <v>170.12916666666669</v>
      </c>
      <c r="G25" s="41">
        <f t="shared" si="0"/>
        <v>440.13750000000005</v>
      </c>
      <c r="H25" s="41">
        <f t="shared" si="0"/>
        <v>313.67053571428579</v>
      </c>
      <c r="I25" s="41">
        <f t="shared" si="0"/>
        <v>236.50000000000003</v>
      </c>
      <c r="J25" s="41">
        <f t="shared" si="0"/>
        <v>243.32867647058822</v>
      </c>
      <c r="K25" s="41">
        <f t="shared" si="0"/>
        <v>298.26666666666671</v>
      </c>
      <c r="L25" s="41">
        <f t="shared" si="0"/>
        <v>246.46666666666664</v>
      </c>
      <c r="M25" s="41">
        <f t="shared" si="0"/>
        <v>154</v>
      </c>
      <c r="N25" s="41">
        <f t="shared" si="0"/>
        <v>223.21136363636367</v>
      </c>
    </row>
    <row r="26" spans="1:14" x14ac:dyDescent="0.25">
      <c r="A26" s="48" t="s">
        <v>187</v>
      </c>
      <c r="B26" s="41">
        <f>STDEV(B4:B23)</f>
        <v>57.331161207972755</v>
      </c>
      <c r="C26" s="41">
        <f t="shared" ref="C26:N26" si="1">STDEV(C4:C23)</f>
        <v>85.148810913599917</v>
      </c>
      <c r="D26" s="41">
        <f t="shared" si="1"/>
        <v>99.543889848555295</v>
      </c>
      <c r="E26" s="41">
        <f t="shared" si="1"/>
        <v>30.981004933130631</v>
      </c>
      <c r="F26" s="41">
        <f t="shared" si="1"/>
        <v>37.658347247645338</v>
      </c>
      <c r="G26" s="41">
        <f t="shared" si="1"/>
        <v>75.050820281992827</v>
      </c>
      <c r="H26" s="41">
        <f t="shared" si="1"/>
        <v>60.282055709442112</v>
      </c>
      <c r="I26" s="49" t="e">
        <f t="shared" si="1"/>
        <v>#DIV/0!</v>
      </c>
      <c r="J26" s="41">
        <f t="shared" si="1"/>
        <v>41.438556680698134</v>
      </c>
      <c r="K26" s="41">
        <f t="shared" si="1"/>
        <v>53.320677665110878</v>
      </c>
      <c r="L26" s="41">
        <f t="shared" si="1"/>
        <v>51.570787212820569</v>
      </c>
      <c r="M26" s="49" t="e">
        <f t="shared" si="1"/>
        <v>#DIV/0!</v>
      </c>
      <c r="N26" s="41">
        <f t="shared" si="1"/>
        <v>59.724669697324678</v>
      </c>
    </row>
    <row r="27" spans="1:14" x14ac:dyDescent="0.25">
      <c r="A27" s="48" t="s">
        <v>188</v>
      </c>
      <c r="B27" s="41">
        <f>SUM(B25:B26)</f>
        <v>330.05616120797271</v>
      </c>
      <c r="C27" s="41">
        <f t="shared" ref="C27:N27" si="2">SUM(C25:C26)</f>
        <v>407.72381091359989</v>
      </c>
      <c r="D27" s="41">
        <f t="shared" si="2"/>
        <v>429.79210413426961</v>
      </c>
      <c r="E27" s="41">
        <f t="shared" si="2"/>
        <v>211.01600493313066</v>
      </c>
      <c r="F27" s="41">
        <f t="shared" si="2"/>
        <v>207.78751391431203</v>
      </c>
      <c r="G27" s="41">
        <f t="shared" si="2"/>
        <v>515.1883202819929</v>
      </c>
      <c r="H27" s="41">
        <f t="shared" si="2"/>
        <v>373.95259142372788</v>
      </c>
      <c r="I27" s="49" t="e">
        <f t="shared" si="2"/>
        <v>#DIV/0!</v>
      </c>
      <c r="J27" s="41">
        <f t="shared" si="2"/>
        <v>284.76723315128635</v>
      </c>
      <c r="K27" s="41">
        <f t="shared" si="2"/>
        <v>351.58734433177756</v>
      </c>
      <c r="L27" s="41">
        <f t="shared" si="2"/>
        <v>298.0374538794872</v>
      </c>
      <c r="M27" s="49" t="e">
        <f t="shared" si="2"/>
        <v>#DIV/0!</v>
      </c>
      <c r="N27" s="41">
        <f t="shared" si="2"/>
        <v>282.93603333368833</v>
      </c>
    </row>
    <row r="29" spans="1:14" x14ac:dyDescent="0.25">
      <c r="A29" s="72" t="s">
        <v>195</v>
      </c>
    </row>
    <row r="30" spans="1:14" x14ac:dyDescent="0.25">
      <c r="A30" s="43" t="s">
        <v>193</v>
      </c>
    </row>
    <row r="31" spans="1:14" x14ac:dyDescent="0.25">
      <c r="A31" s="44" t="s">
        <v>191</v>
      </c>
      <c r="B31" s="45" t="s">
        <v>192</v>
      </c>
    </row>
    <row r="32" spans="1:14" x14ac:dyDescent="0.25">
      <c r="A32" s="46" t="s">
        <v>189</v>
      </c>
      <c r="B32" s="47" t="s">
        <v>190</v>
      </c>
    </row>
  </sheetData>
  <mergeCells count="1">
    <mergeCell ref="B1:M1"/>
  </mergeCells>
  <conditionalFormatting pivot="1" sqref="B4:N23">
    <cfRule type="cellIs" dxfId="49" priority="4" operator="greaterThan">
      <formula>B$27</formula>
    </cfRule>
  </conditionalFormatting>
  <conditionalFormatting pivot="1" sqref="B4:N23">
    <cfRule type="cellIs" dxfId="48" priority="3" operator="between">
      <formula>B$25</formula>
      <formula>B$27</formula>
    </cfRule>
  </conditionalFormatting>
  <conditionalFormatting pivot="1" sqref="B4:N23">
    <cfRule type="cellIs" dxfId="47" priority="2" operator="lessThan">
      <formula>B$25</formula>
    </cfRule>
  </conditionalFormatting>
  <conditionalFormatting pivot="1" sqref="B4:N23">
    <cfRule type="containsBlanks" dxfId="46" priority="1">
      <formula>LEN(TRIM(B4))=0</formula>
    </cfRule>
  </conditionalFormatting>
  <hyperlinks>
    <hyperlink ref="A1" location="Summary!A1" display="Link to SUMMARY Worksheet" xr:uid="{4BCB9046-37D0-494C-A772-E1BCEA95B073}"/>
  </hyperlinks>
  <pageMargins left="0.7" right="0.7" top="0.75" bottom="0.75" header="0.3" footer="0.3"/>
  <headerFooter>
    <oddHeader>&amp;C&amp;"Calibri"&amp;12&amp;KFF0000 OFFICIAL&amp;1#_x000D_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AC235-F594-440F-8D2B-E223A7E0CF87}">
  <sheetPr>
    <tabColor theme="2" tint="-9.9978637043366805E-2"/>
  </sheetPr>
  <dimension ref="A1:F183"/>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837</v>
      </c>
      <c r="C1" s="165"/>
      <c r="D1" s="165"/>
      <c r="E1" s="165"/>
      <c r="F1" s="165"/>
    </row>
    <row r="2" spans="1:6" ht="30.75" thickTop="1" x14ac:dyDescent="0.25">
      <c r="A2" s="83" t="s">
        <v>112</v>
      </c>
      <c r="B2" s="84" t="s">
        <v>0</v>
      </c>
      <c r="C2" s="83" t="s">
        <v>1</v>
      </c>
      <c r="D2" s="83" t="s">
        <v>2</v>
      </c>
      <c r="E2" s="84" t="s">
        <v>3</v>
      </c>
      <c r="F2" s="85" t="s">
        <v>4</v>
      </c>
    </row>
    <row r="3" spans="1:6" x14ac:dyDescent="0.25">
      <c r="A3" s="4" t="s">
        <v>785</v>
      </c>
      <c r="B3" s="4" t="s">
        <v>5</v>
      </c>
      <c r="C3" s="4" t="s">
        <v>718</v>
      </c>
      <c r="D3" s="4" t="s">
        <v>18</v>
      </c>
      <c r="E3" s="5">
        <v>459.79999999999995</v>
      </c>
      <c r="F3" s="4" t="s">
        <v>791</v>
      </c>
    </row>
    <row r="4" spans="1:6" x14ac:dyDescent="0.25">
      <c r="A4" s="11" t="s">
        <v>785</v>
      </c>
      <c r="B4" s="11" t="s">
        <v>5</v>
      </c>
      <c r="C4" s="11" t="s">
        <v>718</v>
      </c>
      <c r="D4" s="11" t="s">
        <v>13</v>
      </c>
      <c r="E4" s="73">
        <v>303.05</v>
      </c>
      <c r="F4" s="11" t="s">
        <v>792</v>
      </c>
    </row>
    <row r="5" spans="1:6" x14ac:dyDescent="0.25">
      <c r="A5" s="4" t="s">
        <v>785</v>
      </c>
      <c r="B5" s="4" t="s">
        <v>5</v>
      </c>
      <c r="C5" s="4" t="s">
        <v>718</v>
      </c>
      <c r="D5" s="4" t="s">
        <v>34</v>
      </c>
      <c r="E5" s="5">
        <v>240.35</v>
      </c>
      <c r="F5" s="4" t="s">
        <v>793</v>
      </c>
    </row>
    <row r="6" spans="1:6" x14ac:dyDescent="0.25">
      <c r="A6" s="11" t="s">
        <v>785</v>
      </c>
      <c r="B6" s="11" t="s">
        <v>5</v>
      </c>
      <c r="C6" s="11" t="s">
        <v>718</v>
      </c>
      <c r="D6" s="11" t="s">
        <v>10</v>
      </c>
      <c r="E6" s="73">
        <v>282.14999999999998</v>
      </c>
      <c r="F6" s="11" t="s">
        <v>794</v>
      </c>
    </row>
    <row r="7" spans="1:6" x14ac:dyDescent="0.25">
      <c r="A7" s="4" t="s">
        <v>785</v>
      </c>
      <c r="B7" s="4" t="s">
        <v>5</v>
      </c>
      <c r="C7" s="4" t="s">
        <v>759</v>
      </c>
      <c r="D7" s="4" t="s">
        <v>13</v>
      </c>
      <c r="E7" s="5">
        <v>250.79999999999998</v>
      </c>
      <c r="F7" s="4" t="s">
        <v>795</v>
      </c>
    </row>
    <row r="8" spans="1:6" x14ac:dyDescent="0.25">
      <c r="A8" s="11" t="s">
        <v>785</v>
      </c>
      <c r="B8" s="11" t="s">
        <v>863</v>
      </c>
      <c r="C8" s="11" t="s">
        <v>718</v>
      </c>
      <c r="D8" s="11" t="s">
        <v>7</v>
      </c>
      <c r="E8" s="73">
        <v>376.2</v>
      </c>
      <c r="F8" s="11" t="s">
        <v>796</v>
      </c>
    </row>
    <row r="9" spans="1:6" x14ac:dyDescent="0.25">
      <c r="A9" s="4" t="s">
        <v>785</v>
      </c>
      <c r="B9" s="4" t="s">
        <v>863</v>
      </c>
      <c r="C9" s="4" t="s">
        <v>718</v>
      </c>
      <c r="D9" s="4" t="s">
        <v>42</v>
      </c>
      <c r="E9" s="5">
        <v>376.2</v>
      </c>
      <c r="F9" s="4" t="s">
        <v>797</v>
      </c>
    </row>
    <row r="10" spans="1:6" x14ac:dyDescent="0.25">
      <c r="A10" s="11" t="s">
        <v>785</v>
      </c>
      <c r="B10" s="11" t="s">
        <v>909</v>
      </c>
      <c r="C10" s="11" t="s">
        <v>718</v>
      </c>
      <c r="D10" s="11" t="s">
        <v>21</v>
      </c>
      <c r="E10" s="73">
        <v>323.95</v>
      </c>
      <c r="F10" s="11" t="s">
        <v>798</v>
      </c>
    </row>
    <row r="11" spans="1:6" x14ac:dyDescent="0.25">
      <c r="A11" s="4" t="s">
        <v>785</v>
      </c>
      <c r="B11" s="4" t="s">
        <v>5</v>
      </c>
      <c r="C11" s="4" t="s">
        <v>759</v>
      </c>
      <c r="D11" s="4" t="s">
        <v>43</v>
      </c>
      <c r="E11" s="5">
        <v>182.875</v>
      </c>
      <c r="F11" s="4" t="s">
        <v>799</v>
      </c>
    </row>
    <row r="12" spans="1:6" ht="15.75" thickBot="1" x14ac:dyDescent="0.3">
      <c r="A12" s="12" t="s">
        <v>785</v>
      </c>
      <c r="B12" s="12" t="s">
        <v>5</v>
      </c>
      <c r="C12" s="12" t="s">
        <v>718</v>
      </c>
      <c r="D12" s="12" t="s">
        <v>12</v>
      </c>
      <c r="E12" s="74">
        <v>167.2</v>
      </c>
      <c r="F12" s="12" t="s">
        <v>800</v>
      </c>
    </row>
    <row r="13" spans="1:6" ht="15.75" thickTop="1" x14ac:dyDescent="0.25">
      <c r="A13" s="52" t="s">
        <v>838</v>
      </c>
      <c r="B13" s="52" t="s">
        <v>5</v>
      </c>
      <c r="C13" s="52" t="s">
        <v>839</v>
      </c>
      <c r="D13" s="52" t="s">
        <v>40</v>
      </c>
      <c r="E13" s="53">
        <v>470.25</v>
      </c>
      <c r="F13" s="52" t="s">
        <v>94</v>
      </c>
    </row>
    <row r="14" spans="1:6" x14ac:dyDescent="0.25">
      <c r="A14" s="11" t="s">
        <v>838</v>
      </c>
      <c r="B14" s="11" t="s">
        <v>5</v>
      </c>
      <c r="C14" s="11" t="s">
        <v>839</v>
      </c>
      <c r="D14" s="11" t="s">
        <v>18</v>
      </c>
      <c r="E14" s="73">
        <v>370.97500000000002</v>
      </c>
      <c r="F14" s="11" t="s">
        <v>95</v>
      </c>
    </row>
    <row r="15" spans="1:6" x14ac:dyDescent="0.25">
      <c r="A15" s="4" t="s">
        <v>838</v>
      </c>
      <c r="B15" s="4" t="s">
        <v>5</v>
      </c>
      <c r="C15" s="4" t="s">
        <v>839</v>
      </c>
      <c r="D15" s="4" t="s">
        <v>21</v>
      </c>
      <c r="E15" s="5">
        <v>339.625</v>
      </c>
      <c r="F15" s="4" t="s">
        <v>96</v>
      </c>
    </row>
    <row r="16" spans="1:6" x14ac:dyDescent="0.25">
      <c r="A16" s="11" t="s">
        <v>838</v>
      </c>
      <c r="B16" s="11" t="s">
        <v>5</v>
      </c>
      <c r="C16" s="11" t="s">
        <v>839</v>
      </c>
      <c r="D16" s="11" t="s">
        <v>42</v>
      </c>
      <c r="E16" s="73">
        <v>266.47500000000002</v>
      </c>
      <c r="F16" s="11" t="s">
        <v>97</v>
      </c>
    </row>
    <row r="17" spans="1:6" x14ac:dyDescent="0.25">
      <c r="A17" s="4" t="s">
        <v>838</v>
      </c>
      <c r="B17" s="4" t="s">
        <v>5</v>
      </c>
      <c r="C17" s="4" t="s">
        <v>839</v>
      </c>
      <c r="D17" s="4" t="s">
        <v>10</v>
      </c>
      <c r="E17" s="5">
        <v>219.45</v>
      </c>
      <c r="F17" s="4" t="s">
        <v>98</v>
      </c>
    </row>
    <row r="18" spans="1:6" ht="28.5" x14ac:dyDescent="0.25">
      <c r="A18" s="11" t="s">
        <v>838</v>
      </c>
      <c r="B18" s="11" t="s">
        <v>5</v>
      </c>
      <c r="C18" s="11" t="s">
        <v>839</v>
      </c>
      <c r="D18" s="11" t="s">
        <v>34</v>
      </c>
      <c r="E18" s="73">
        <v>182.875</v>
      </c>
      <c r="F18" s="11" t="s">
        <v>99</v>
      </c>
    </row>
    <row r="19" spans="1:6" x14ac:dyDescent="0.25">
      <c r="A19" s="4" t="s">
        <v>838</v>
      </c>
      <c r="B19" s="4" t="s">
        <v>5</v>
      </c>
      <c r="C19" s="4" t="s">
        <v>839</v>
      </c>
      <c r="D19" s="4" t="s">
        <v>12</v>
      </c>
      <c r="E19" s="5">
        <v>156.75</v>
      </c>
      <c r="F19" s="4" t="s">
        <v>100</v>
      </c>
    </row>
    <row r="20" spans="1:6" ht="28.5" x14ac:dyDescent="0.25">
      <c r="A20" s="11" t="s">
        <v>838</v>
      </c>
      <c r="B20" s="11" t="s">
        <v>5</v>
      </c>
      <c r="C20" s="11" t="s">
        <v>839</v>
      </c>
      <c r="D20" s="11" t="s">
        <v>34</v>
      </c>
      <c r="E20" s="73">
        <v>256.02499999999998</v>
      </c>
      <c r="F20" s="11" t="s">
        <v>101</v>
      </c>
    </row>
    <row r="21" spans="1:6" x14ac:dyDescent="0.25">
      <c r="A21" s="4" t="s">
        <v>838</v>
      </c>
      <c r="B21" s="4" t="s">
        <v>5</v>
      </c>
      <c r="C21" s="4" t="s">
        <v>839</v>
      </c>
      <c r="D21" s="4" t="s">
        <v>13</v>
      </c>
      <c r="E21" s="5">
        <v>203.77500000000001</v>
      </c>
      <c r="F21" s="4" t="s">
        <v>102</v>
      </c>
    </row>
    <row r="22" spans="1:6" x14ac:dyDescent="0.25">
      <c r="A22" s="11" t="s">
        <v>838</v>
      </c>
      <c r="B22" s="11" t="s">
        <v>5</v>
      </c>
      <c r="C22" s="11" t="s">
        <v>839</v>
      </c>
      <c r="D22" s="11" t="s">
        <v>43</v>
      </c>
      <c r="E22" s="73">
        <v>161.97499999999999</v>
      </c>
      <c r="F22" s="11" t="s">
        <v>103</v>
      </c>
    </row>
    <row r="23" spans="1:6" ht="71.25" x14ac:dyDescent="0.25">
      <c r="A23" s="4" t="s">
        <v>838</v>
      </c>
      <c r="B23" s="4" t="s">
        <v>104</v>
      </c>
      <c r="C23" s="4" t="s">
        <v>839</v>
      </c>
      <c r="D23" s="4" t="s">
        <v>18</v>
      </c>
      <c r="E23" s="5">
        <v>242</v>
      </c>
      <c r="F23" s="4" t="s">
        <v>105</v>
      </c>
    </row>
    <row r="24" spans="1:6" ht="71.25" x14ac:dyDescent="0.25">
      <c r="A24" s="11" t="s">
        <v>838</v>
      </c>
      <c r="B24" s="11" t="s">
        <v>104</v>
      </c>
      <c r="C24" s="11" t="s">
        <v>839</v>
      </c>
      <c r="D24" s="11" t="s">
        <v>21</v>
      </c>
      <c r="E24" s="73">
        <v>176</v>
      </c>
      <c r="F24" s="11" t="s">
        <v>106</v>
      </c>
    </row>
    <row r="25" spans="1:6" ht="71.25" x14ac:dyDescent="0.25">
      <c r="A25" s="4" t="s">
        <v>838</v>
      </c>
      <c r="B25" s="4" t="s">
        <v>104</v>
      </c>
      <c r="C25" s="4" t="s">
        <v>839</v>
      </c>
      <c r="D25" s="4" t="s">
        <v>42</v>
      </c>
      <c r="E25" s="5">
        <v>115.5</v>
      </c>
      <c r="F25" s="4" t="s">
        <v>106</v>
      </c>
    </row>
    <row r="26" spans="1:6" ht="71.25" x14ac:dyDescent="0.25">
      <c r="A26" s="11" t="s">
        <v>838</v>
      </c>
      <c r="B26" s="11" t="s">
        <v>104</v>
      </c>
      <c r="C26" s="11" t="s">
        <v>839</v>
      </c>
      <c r="D26" s="11" t="s">
        <v>10</v>
      </c>
      <c r="E26" s="73">
        <v>95</v>
      </c>
      <c r="F26" s="11" t="s">
        <v>107</v>
      </c>
    </row>
    <row r="27" spans="1:6" ht="85.5" x14ac:dyDescent="0.25">
      <c r="A27" s="4" t="s">
        <v>838</v>
      </c>
      <c r="B27" s="4" t="s">
        <v>104</v>
      </c>
      <c r="C27" s="4" t="s">
        <v>839</v>
      </c>
      <c r="D27" s="4" t="s">
        <v>34</v>
      </c>
      <c r="E27" s="5">
        <v>80</v>
      </c>
      <c r="F27" s="4" t="s">
        <v>108</v>
      </c>
    </row>
    <row r="28" spans="1:6" ht="85.5" x14ac:dyDescent="0.25">
      <c r="A28" s="11" t="s">
        <v>838</v>
      </c>
      <c r="B28" s="11" t="s">
        <v>104</v>
      </c>
      <c r="C28" s="11" t="s">
        <v>839</v>
      </c>
      <c r="D28" s="11" t="s">
        <v>34</v>
      </c>
      <c r="E28" s="73">
        <v>148.5</v>
      </c>
      <c r="F28" s="11" t="s">
        <v>109</v>
      </c>
    </row>
    <row r="29" spans="1:6" ht="71.25" x14ac:dyDescent="0.25">
      <c r="A29" s="4" t="s">
        <v>838</v>
      </c>
      <c r="B29" s="4" t="s">
        <v>104</v>
      </c>
      <c r="C29" s="4" t="s">
        <v>839</v>
      </c>
      <c r="D29" s="4" t="s">
        <v>13</v>
      </c>
      <c r="E29" s="5">
        <v>82.5</v>
      </c>
      <c r="F29" s="4" t="s">
        <v>110</v>
      </c>
    </row>
    <row r="30" spans="1:6" ht="72" thickBot="1" x14ac:dyDescent="0.3">
      <c r="A30" s="12" t="s">
        <v>838</v>
      </c>
      <c r="B30" s="12" t="s">
        <v>104</v>
      </c>
      <c r="C30" s="12" t="s">
        <v>839</v>
      </c>
      <c r="D30" s="12" t="s">
        <v>43</v>
      </c>
      <c r="E30" s="74">
        <v>66</v>
      </c>
      <c r="F30" s="12" t="s">
        <v>111</v>
      </c>
    </row>
    <row r="31" spans="1:6" ht="29.25" thickTop="1" x14ac:dyDescent="0.25">
      <c r="A31" s="52" t="s">
        <v>343</v>
      </c>
      <c r="B31" s="52" t="s">
        <v>339</v>
      </c>
      <c r="C31" s="52" t="s">
        <v>840</v>
      </c>
      <c r="D31" s="52" t="s">
        <v>18</v>
      </c>
      <c r="E31" s="53">
        <v>335</v>
      </c>
      <c r="F31" s="52" t="s">
        <v>457</v>
      </c>
    </row>
    <row r="32" spans="1:6" ht="28.5" x14ac:dyDescent="0.25">
      <c r="A32" s="11" t="s">
        <v>343</v>
      </c>
      <c r="B32" s="11" t="s">
        <v>5</v>
      </c>
      <c r="C32" s="11" t="s">
        <v>840</v>
      </c>
      <c r="D32" s="11" t="s">
        <v>18</v>
      </c>
      <c r="E32" s="73">
        <v>335</v>
      </c>
      <c r="F32" s="11" t="s">
        <v>457</v>
      </c>
    </row>
    <row r="33" spans="1:6" ht="28.5" x14ac:dyDescent="0.25">
      <c r="A33" s="4" t="s">
        <v>343</v>
      </c>
      <c r="B33" s="4" t="s">
        <v>5</v>
      </c>
      <c r="C33" s="4" t="s">
        <v>841</v>
      </c>
      <c r="D33" s="4" t="s">
        <v>42</v>
      </c>
      <c r="E33" s="5">
        <v>210</v>
      </c>
      <c r="F33" s="4"/>
    </row>
    <row r="34" spans="1:6" ht="28.5" x14ac:dyDescent="0.25">
      <c r="A34" s="11" t="s">
        <v>343</v>
      </c>
      <c r="B34" s="11" t="s">
        <v>842</v>
      </c>
      <c r="C34" s="11" t="s">
        <v>841</v>
      </c>
      <c r="D34" s="11" t="s">
        <v>42</v>
      </c>
      <c r="E34" s="73">
        <v>210</v>
      </c>
      <c r="F34" s="11"/>
    </row>
    <row r="35" spans="1:6" ht="28.5" x14ac:dyDescent="0.25">
      <c r="A35" s="4" t="s">
        <v>343</v>
      </c>
      <c r="B35" s="4" t="s">
        <v>454</v>
      </c>
      <c r="C35" s="4" t="s">
        <v>841</v>
      </c>
      <c r="D35" s="4" t="s">
        <v>9</v>
      </c>
      <c r="E35" s="5">
        <v>180</v>
      </c>
      <c r="F35" s="4"/>
    </row>
    <row r="36" spans="1:6" ht="29.25" thickBot="1" x14ac:dyDescent="0.3">
      <c r="A36" s="12" t="s">
        <v>343</v>
      </c>
      <c r="B36" s="12" t="s">
        <v>340</v>
      </c>
      <c r="C36" s="12" t="s">
        <v>841</v>
      </c>
      <c r="D36" s="12" t="s">
        <v>10</v>
      </c>
      <c r="E36" s="74">
        <v>190</v>
      </c>
      <c r="F36" s="12"/>
    </row>
    <row r="37" spans="1:6" ht="15.75" thickTop="1" x14ac:dyDescent="0.25">
      <c r="A37" s="52" t="s">
        <v>852</v>
      </c>
      <c r="B37" s="52" t="s">
        <v>853</v>
      </c>
      <c r="C37" s="52" t="s">
        <v>854</v>
      </c>
      <c r="D37" s="52" t="s">
        <v>42</v>
      </c>
      <c r="E37" s="53">
        <v>297</v>
      </c>
      <c r="F37" s="52"/>
    </row>
    <row r="38" spans="1:6" x14ac:dyDescent="0.25">
      <c r="A38" s="11" t="s">
        <v>852</v>
      </c>
      <c r="B38" s="11" t="s">
        <v>855</v>
      </c>
      <c r="C38" s="11" t="s">
        <v>854</v>
      </c>
      <c r="D38" s="11" t="s">
        <v>9</v>
      </c>
      <c r="E38" s="73">
        <v>270</v>
      </c>
      <c r="F38" s="11"/>
    </row>
    <row r="39" spans="1:6" x14ac:dyDescent="0.25">
      <c r="A39" s="4" t="s">
        <v>852</v>
      </c>
      <c r="B39" s="4" t="s">
        <v>853</v>
      </c>
      <c r="C39" s="4" t="s">
        <v>854</v>
      </c>
      <c r="D39" s="4" t="s">
        <v>10</v>
      </c>
      <c r="E39" s="5">
        <v>247.5</v>
      </c>
      <c r="F39" s="4"/>
    </row>
    <row r="40" spans="1:6" x14ac:dyDescent="0.25">
      <c r="A40" s="11" t="s">
        <v>852</v>
      </c>
      <c r="B40" s="11" t="s">
        <v>853</v>
      </c>
      <c r="C40" s="11" t="s">
        <v>236</v>
      </c>
      <c r="D40" s="11" t="s">
        <v>13</v>
      </c>
      <c r="E40" s="73">
        <v>225</v>
      </c>
      <c r="F40" s="11"/>
    </row>
    <row r="41" spans="1:6" x14ac:dyDescent="0.25">
      <c r="A41" s="4" t="s">
        <v>852</v>
      </c>
      <c r="B41" s="4" t="s">
        <v>853</v>
      </c>
      <c r="C41" s="4" t="s">
        <v>236</v>
      </c>
      <c r="D41" s="4" t="s">
        <v>43</v>
      </c>
      <c r="E41" s="5">
        <v>202.5</v>
      </c>
      <c r="F41" s="4"/>
    </row>
    <row r="42" spans="1:6" ht="15.75" thickBot="1" x14ac:dyDescent="0.3">
      <c r="A42" s="12" t="s">
        <v>852</v>
      </c>
      <c r="B42" s="12" t="s">
        <v>853</v>
      </c>
      <c r="C42" s="12" t="s">
        <v>854</v>
      </c>
      <c r="D42" s="12" t="s">
        <v>12</v>
      </c>
      <c r="E42" s="74">
        <v>180</v>
      </c>
      <c r="F42" s="12"/>
    </row>
    <row r="43" spans="1:6" ht="15.75" thickTop="1" x14ac:dyDescent="0.25">
      <c r="A43" s="52" t="s">
        <v>927</v>
      </c>
      <c r="B43" s="52" t="s">
        <v>5</v>
      </c>
      <c r="C43" s="52" t="s">
        <v>928</v>
      </c>
      <c r="D43" s="52" t="s">
        <v>42</v>
      </c>
      <c r="E43" s="53">
        <v>400</v>
      </c>
      <c r="F43" s="52"/>
    </row>
    <row r="44" spans="1:6" x14ac:dyDescent="0.25">
      <c r="A44" s="11" t="s">
        <v>927</v>
      </c>
      <c r="B44" s="11" t="s">
        <v>5</v>
      </c>
      <c r="C44" s="11" t="s">
        <v>928</v>
      </c>
      <c r="D44" s="11" t="s">
        <v>9</v>
      </c>
      <c r="E44" s="73">
        <v>275</v>
      </c>
      <c r="F44" s="11"/>
    </row>
    <row r="45" spans="1:6" x14ac:dyDescent="0.25">
      <c r="A45" s="4" t="s">
        <v>927</v>
      </c>
      <c r="B45" s="4" t="s">
        <v>5</v>
      </c>
      <c r="C45" s="4" t="s">
        <v>928</v>
      </c>
      <c r="D45" s="4" t="s">
        <v>13</v>
      </c>
      <c r="E45" s="5">
        <v>225</v>
      </c>
      <c r="F45" s="4"/>
    </row>
    <row r="46" spans="1:6" x14ac:dyDescent="0.25">
      <c r="A46" s="11" t="s">
        <v>927</v>
      </c>
      <c r="B46" s="11" t="s">
        <v>5</v>
      </c>
      <c r="C46" s="11" t="s">
        <v>928</v>
      </c>
      <c r="D46" s="11" t="s">
        <v>12</v>
      </c>
      <c r="E46" s="73">
        <v>190</v>
      </c>
      <c r="F46" s="11"/>
    </row>
    <row r="47" spans="1:6" x14ac:dyDescent="0.25">
      <c r="A47" s="4" t="s">
        <v>927</v>
      </c>
      <c r="B47" s="4" t="s">
        <v>5</v>
      </c>
      <c r="C47" s="4" t="s">
        <v>928</v>
      </c>
      <c r="D47" s="4" t="s">
        <v>42</v>
      </c>
      <c r="E47" s="5">
        <v>400</v>
      </c>
      <c r="F47" s="4" t="s">
        <v>929</v>
      </c>
    </row>
    <row r="48" spans="1:6" ht="28.5" x14ac:dyDescent="0.25">
      <c r="A48" s="11" t="s">
        <v>927</v>
      </c>
      <c r="B48" s="11" t="s">
        <v>5</v>
      </c>
      <c r="C48" s="11" t="s">
        <v>928</v>
      </c>
      <c r="D48" s="11"/>
      <c r="E48" s="73">
        <v>350</v>
      </c>
      <c r="F48" s="11" t="s">
        <v>930</v>
      </c>
    </row>
    <row r="49" spans="1:6" ht="28.5" x14ac:dyDescent="0.25">
      <c r="A49" s="4" t="s">
        <v>927</v>
      </c>
      <c r="B49" s="4" t="s">
        <v>5</v>
      </c>
      <c r="C49" s="4" t="s">
        <v>928</v>
      </c>
      <c r="D49" s="4"/>
      <c r="E49" s="5">
        <v>325</v>
      </c>
      <c r="F49" s="4" t="s">
        <v>931</v>
      </c>
    </row>
    <row r="50" spans="1:6" x14ac:dyDescent="0.25">
      <c r="A50" s="11" t="s">
        <v>927</v>
      </c>
      <c r="B50" s="11" t="s">
        <v>5</v>
      </c>
      <c r="C50" s="11" t="s">
        <v>928</v>
      </c>
      <c r="D50" s="11" t="s">
        <v>9</v>
      </c>
      <c r="E50" s="73">
        <v>275</v>
      </c>
      <c r="F50" s="11" t="s">
        <v>932</v>
      </c>
    </row>
    <row r="51" spans="1:6" ht="28.5" x14ac:dyDescent="0.25">
      <c r="A51" s="4" t="s">
        <v>927</v>
      </c>
      <c r="B51" s="4" t="s">
        <v>5</v>
      </c>
      <c r="C51" s="4" t="s">
        <v>928</v>
      </c>
      <c r="D51" s="4"/>
      <c r="E51" s="5">
        <v>250</v>
      </c>
      <c r="F51" s="4" t="s">
        <v>933</v>
      </c>
    </row>
    <row r="52" spans="1:6" ht="28.5" x14ac:dyDescent="0.25">
      <c r="A52" s="11" t="s">
        <v>927</v>
      </c>
      <c r="B52" s="11" t="s">
        <v>5</v>
      </c>
      <c r="C52" s="11" t="s">
        <v>928</v>
      </c>
      <c r="D52" s="11"/>
      <c r="E52" s="73">
        <v>225</v>
      </c>
      <c r="F52" s="11" t="s">
        <v>934</v>
      </c>
    </row>
    <row r="53" spans="1:6" ht="28.5" x14ac:dyDescent="0.25">
      <c r="A53" s="4" t="s">
        <v>927</v>
      </c>
      <c r="B53" s="4" t="s">
        <v>5</v>
      </c>
      <c r="C53" s="4" t="s">
        <v>928</v>
      </c>
      <c r="D53" s="4"/>
      <c r="E53" s="5">
        <v>190</v>
      </c>
      <c r="F53" s="4" t="s">
        <v>935</v>
      </c>
    </row>
    <row r="54" spans="1:6" x14ac:dyDescent="0.25">
      <c r="A54" s="11" t="s">
        <v>927</v>
      </c>
      <c r="B54" s="11" t="s">
        <v>5</v>
      </c>
      <c r="C54" s="11" t="s">
        <v>928</v>
      </c>
      <c r="D54" s="11" t="s">
        <v>12</v>
      </c>
      <c r="E54" s="73">
        <v>190</v>
      </c>
      <c r="F54" s="11" t="s">
        <v>936</v>
      </c>
    </row>
    <row r="55" spans="1:6" ht="15.75" thickBot="1" x14ac:dyDescent="0.3">
      <c r="A55" s="50" t="s">
        <v>927</v>
      </c>
      <c r="B55" s="50" t="s">
        <v>5</v>
      </c>
      <c r="C55" s="50" t="s">
        <v>928</v>
      </c>
      <c r="D55" s="50"/>
      <c r="E55" s="51">
        <v>150</v>
      </c>
      <c r="F55" s="50" t="s">
        <v>937</v>
      </c>
    </row>
    <row r="56" spans="1:6" ht="15.75" thickTop="1" x14ac:dyDescent="0.25">
      <c r="A56" s="10" t="s">
        <v>61</v>
      </c>
      <c r="B56" s="10" t="s">
        <v>53</v>
      </c>
      <c r="C56" s="10" t="s">
        <v>130</v>
      </c>
      <c r="D56" s="10" t="s">
        <v>18</v>
      </c>
      <c r="E56" s="75">
        <v>385</v>
      </c>
      <c r="F56" s="10" t="s">
        <v>18</v>
      </c>
    </row>
    <row r="57" spans="1:6" x14ac:dyDescent="0.25">
      <c r="A57" s="4" t="s">
        <v>61</v>
      </c>
      <c r="B57" s="4" t="s">
        <v>53</v>
      </c>
      <c r="C57" s="4" t="s">
        <v>130</v>
      </c>
      <c r="D57" s="4" t="s">
        <v>42</v>
      </c>
      <c r="E57" s="5">
        <v>363</v>
      </c>
      <c r="F57" s="4" t="s">
        <v>54</v>
      </c>
    </row>
    <row r="58" spans="1:6" x14ac:dyDescent="0.25">
      <c r="A58" s="11" t="s">
        <v>61</v>
      </c>
      <c r="B58" s="11" t="s">
        <v>53</v>
      </c>
      <c r="C58" s="11" t="s">
        <v>130</v>
      </c>
      <c r="D58" s="11" t="s">
        <v>9</v>
      </c>
      <c r="E58" s="73">
        <v>341</v>
      </c>
      <c r="F58" s="11" t="s">
        <v>55</v>
      </c>
    </row>
    <row r="59" spans="1:6" x14ac:dyDescent="0.25">
      <c r="A59" s="4" t="s">
        <v>61</v>
      </c>
      <c r="B59" s="4" t="s">
        <v>53</v>
      </c>
      <c r="C59" s="4" t="s">
        <v>130</v>
      </c>
      <c r="D59" s="4" t="s">
        <v>34</v>
      </c>
      <c r="E59" s="5">
        <v>308</v>
      </c>
      <c r="F59" s="4" t="s">
        <v>56</v>
      </c>
    </row>
    <row r="60" spans="1:6" ht="28.5" x14ac:dyDescent="0.25">
      <c r="A60" s="11" t="s">
        <v>61</v>
      </c>
      <c r="B60" s="11" t="s">
        <v>53</v>
      </c>
      <c r="C60" s="11" t="s">
        <v>130</v>
      </c>
      <c r="D60" s="11" t="s">
        <v>10</v>
      </c>
      <c r="E60" s="73">
        <v>264</v>
      </c>
      <c r="F60" s="11" t="s">
        <v>57</v>
      </c>
    </row>
    <row r="61" spans="1:6" x14ac:dyDescent="0.25">
      <c r="A61" s="4" t="s">
        <v>61</v>
      </c>
      <c r="B61" s="4" t="s">
        <v>53</v>
      </c>
      <c r="C61" s="4" t="s">
        <v>130</v>
      </c>
      <c r="D61" s="4" t="s">
        <v>13</v>
      </c>
      <c r="E61" s="5">
        <v>231</v>
      </c>
      <c r="F61" s="4" t="s">
        <v>58</v>
      </c>
    </row>
    <row r="62" spans="1:6" x14ac:dyDescent="0.25">
      <c r="A62" s="11" t="s">
        <v>61</v>
      </c>
      <c r="B62" s="11" t="s">
        <v>53</v>
      </c>
      <c r="C62" s="11" t="s">
        <v>130</v>
      </c>
      <c r="D62" s="11" t="s">
        <v>13</v>
      </c>
      <c r="E62" s="73">
        <v>198</v>
      </c>
      <c r="F62" s="11" t="s">
        <v>59</v>
      </c>
    </row>
    <row r="63" spans="1:6" ht="15.75" thickBot="1" x14ac:dyDescent="0.3">
      <c r="A63" s="50" t="s">
        <v>61</v>
      </c>
      <c r="B63" s="50" t="s">
        <v>53</v>
      </c>
      <c r="C63" s="50" t="s">
        <v>130</v>
      </c>
      <c r="D63" s="50" t="s">
        <v>12</v>
      </c>
      <c r="E63" s="51">
        <v>187</v>
      </c>
      <c r="F63" s="50" t="s">
        <v>60</v>
      </c>
    </row>
    <row r="64" spans="1:6" ht="15.75" thickTop="1" x14ac:dyDescent="0.25">
      <c r="A64" s="10" t="s">
        <v>508</v>
      </c>
      <c r="B64" s="10" t="s">
        <v>5</v>
      </c>
      <c r="C64" s="10" t="s">
        <v>843</v>
      </c>
      <c r="D64" s="10" t="s">
        <v>43</v>
      </c>
      <c r="E64" s="75">
        <v>120</v>
      </c>
      <c r="F64" s="10"/>
    </row>
    <row r="65" spans="1:6" x14ac:dyDescent="0.25">
      <c r="A65" s="4" t="s">
        <v>508</v>
      </c>
      <c r="B65" s="4" t="s">
        <v>5</v>
      </c>
      <c r="C65" s="4" t="s">
        <v>843</v>
      </c>
      <c r="D65" s="4" t="s">
        <v>13</v>
      </c>
      <c r="E65" s="5">
        <v>140</v>
      </c>
      <c r="F65" s="4"/>
    </row>
    <row r="66" spans="1:6" ht="28.5" x14ac:dyDescent="0.25">
      <c r="A66" s="11" t="s">
        <v>508</v>
      </c>
      <c r="B66" s="11" t="s">
        <v>260</v>
      </c>
      <c r="C66" s="11" t="s">
        <v>843</v>
      </c>
      <c r="D66" s="11" t="s">
        <v>34</v>
      </c>
      <c r="E66" s="73">
        <v>170</v>
      </c>
      <c r="F66" s="11" t="s">
        <v>266</v>
      </c>
    </row>
    <row r="67" spans="1:6" ht="28.5" x14ac:dyDescent="0.25">
      <c r="A67" s="4" t="s">
        <v>508</v>
      </c>
      <c r="B67" s="4" t="s">
        <v>260</v>
      </c>
      <c r="C67" s="4" t="s">
        <v>843</v>
      </c>
      <c r="D67" s="4" t="s">
        <v>10</v>
      </c>
      <c r="E67" s="5">
        <v>200</v>
      </c>
      <c r="F67" s="4" t="s">
        <v>266</v>
      </c>
    </row>
    <row r="68" spans="1:6" ht="28.5" x14ac:dyDescent="0.25">
      <c r="A68" s="11" t="s">
        <v>508</v>
      </c>
      <c r="B68" s="11" t="s">
        <v>260</v>
      </c>
      <c r="C68" s="11" t="s">
        <v>843</v>
      </c>
      <c r="D68" s="11" t="s">
        <v>9</v>
      </c>
      <c r="E68" s="73">
        <v>230</v>
      </c>
      <c r="F68" s="11" t="s">
        <v>266</v>
      </c>
    </row>
    <row r="69" spans="1:6" ht="28.5" x14ac:dyDescent="0.25">
      <c r="A69" s="4" t="s">
        <v>508</v>
      </c>
      <c r="B69" s="4" t="s">
        <v>260</v>
      </c>
      <c r="C69" s="4" t="s">
        <v>843</v>
      </c>
      <c r="D69" s="4" t="s">
        <v>42</v>
      </c>
      <c r="E69" s="5">
        <v>265</v>
      </c>
      <c r="F69" s="4" t="s">
        <v>266</v>
      </c>
    </row>
    <row r="70" spans="1:6" ht="28.5" x14ac:dyDescent="0.25">
      <c r="A70" s="11" t="s">
        <v>508</v>
      </c>
      <c r="B70" s="11" t="s">
        <v>260</v>
      </c>
      <c r="C70" s="11" t="s">
        <v>843</v>
      </c>
      <c r="D70" s="11" t="s">
        <v>7</v>
      </c>
      <c r="E70" s="73">
        <v>265</v>
      </c>
      <c r="F70" s="11" t="s">
        <v>266</v>
      </c>
    </row>
    <row r="71" spans="1:6" x14ac:dyDescent="0.25">
      <c r="A71" s="4" t="s">
        <v>508</v>
      </c>
      <c r="B71" s="4" t="s">
        <v>261</v>
      </c>
      <c r="C71" s="4" t="s">
        <v>843</v>
      </c>
      <c r="D71" s="4" t="s">
        <v>12</v>
      </c>
      <c r="E71" s="5">
        <v>65</v>
      </c>
      <c r="F71" s="4"/>
    </row>
    <row r="72" spans="1:6" x14ac:dyDescent="0.25">
      <c r="A72" s="11" t="s">
        <v>508</v>
      </c>
      <c r="B72" s="11" t="s">
        <v>5</v>
      </c>
      <c r="C72" s="11" t="s">
        <v>841</v>
      </c>
      <c r="D72" s="11" t="s">
        <v>43</v>
      </c>
      <c r="E72" s="73">
        <v>120</v>
      </c>
      <c r="F72" s="11"/>
    </row>
    <row r="73" spans="1:6" x14ac:dyDescent="0.25">
      <c r="A73" s="4" t="s">
        <v>508</v>
      </c>
      <c r="B73" s="4" t="s">
        <v>5</v>
      </c>
      <c r="C73" s="4" t="s">
        <v>841</v>
      </c>
      <c r="D73" s="4" t="s">
        <v>13</v>
      </c>
      <c r="E73" s="5">
        <v>140</v>
      </c>
      <c r="F73" s="4"/>
    </row>
    <row r="74" spans="1:6" ht="28.5" x14ac:dyDescent="0.25">
      <c r="A74" s="11" t="s">
        <v>508</v>
      </c>
      <c r="B74" s="11" t="s">
        <v>260</v>
      </c>
      <c r="C74" s="11" t="s">
        <v>841</v>
      </c>
      <c r="D74" s="11" t="s">
        <v>34</v>
      </c>
      <c r="E74" s="73">
        <v>170</v>
      </c>
      <c r="F74" s="11" t="s">
        <v>266</v>
      </c>
    </row>
    <row r="75" spans="1:6" ht="28.5" x14ac:dyDescent="0.25">
      <c r="A75" s="4" t="s">
        <v>508</v>
      </c>
      <c r="B75" s="4" t="s">
        <v>260</v>
      </c>
      <c r="C75" s="4" t="s">
        <v>841</v>
      </c>
      <c r="D75" s="4" t="s">
        <v>10</v>
      </c>
      <c r="E75" s="5">
        <v>200</v>
      </c>
      <c r="F75" s="4" t="s">
        <v>266</v>
      </c>
    </row>
    <row r="76" spans="1:6" ht="28.5" x14ac:dyDescent="0.25">
      <c r="A76" s="11" t="s">
        <v>508</v>
      </c>
      <c r="B76" s="11" t="s">
        <v>260</v>
      </c>
      <c r="C76" s="11" t="s">
        <v>841</v>
      </c>
      <c r="D76" s="11" t="s">
        <v>9</v>
      </c>
      <c r="E76" s="73">
        <v>230</v>
      </c>
      <c r="F76" s="11" t="s">
        <v>266</v>
      </c>
    </row>
    <row r="77" spans="1:6" ht="28.5" x14ac:dyDescent="0.25">
      <c r="A77" s="4" t="s">
        <v>508</v>
      </c>
      <c r="B77" s="4" t="s">
        <v>260</v>
      </c>
      <c r="C77" s="4" t="s">
        <v>841</v>
      </c>
      <c r="D77" s="4" t="s">
        <v>42</v>
      </c>
      <c r="E77" s="5">
        <v>265</v>
      </c>
      <c r="F77" s="4" t="s">
        <v>266</v>
      </c>
    </row>
    <row r="78" spans="1:6" ht="28.5" x14ac:dyDescent="0.25">
      <c r="A78" s="11" t="s">
        <v>508</v>
      </c>
      <c r="B78" s="11" t="s">
        <v>260</v>
      </c>
      <c r="C78" s="11" t="s">
        <v>841</v>
      </c>
      <c r="D78" s="11" t="s">
        <v>7</v>
      </c>
      <c r="E78" s="73">
        <v>265</v>
      </c>
      <c r="F78" s="11" t="s">
        <v>266</v>
      </c>
    </row>
    <row r="79" spans="1:6" ht="15.75" thickBot="1" x14ac:dyDescent="0.3">
      <c r="A79" s="50" t="s">
        <v>508</v>
      </c>
      <c r="B79" s="50" t="s">
        <v>261</v>
      </c>
      <c r="C79" s="50" t="s">
        <v>841</v>
      </c>
      <c r="D79" s="50" t="s">
        <v>12</v>
      </c>
      <c r="E79" s="51">
        <v>65</v>
      </c>
      <c r="F79" s="50"/>
    </row>
    <row r="80" spans="1:6" ht="29.25" thickTop="1" x14ac:dyDescent="0.25">
      <c r="A80" s="10" t="s">
        <v>73</v>
      </c>
      <c r="B80" s="10" t="s">
        <v>74</v>
      </c>
      <c r="C80" s="10" t="s">
        <v>910</v>
      </c>
      <c r="D80" s="10" t="s">
        <v>42</v>
      </c>
      <c r="E80" s="75">
        <v>374</v>
      </c>
      <c r="F80" s="10"/>
    </row>
    <row r="81" spans="1:6" ht="28.5" x14ac:dyDescent="0.25">
      <c r="A81" s="4" t="s">
        <v>73</v>
      </c>
      <c r="B81" s="4" t="s">
        <v>74</v>
      </c>
      <c r="C81" s="4" t="s">
        <v>910</v>
      </c>
      <c r="D81" s="4" t="s">
        <v>18</v>
      </c>
      <c r="E81" s="5">
        <v>347</v>
      </c>
      <c r="F81" s="4"/>
    </row>
    <row r="82" spans="1:6" ht="28.5" x14ac:dyDescent="0.25">
      <c r="A82" s="11" t="s">
        <v>73</v>
      </c>
      <c r="B82" s="11" t="s">
        <v>74</v>
      </c>
      <c r="C82" s="11" t="s">
        <v>910</v>
      </c>
      <c r="D82" s="11" t="s">
        <v>9</v>
      </c>
      <c r="E82" s="73">
        <v>330</v>
      </c>
      <c r="F82" s="11"/>
    </row>
    <row r="83" spans="1:6" ht="28.5" x14ac:dyDescent="0.25">
      <c r="A83" s="4" t="s">
        <v>73</v>
      </c>
      <c r="B83" s="4" t="s">
        <v>74</v>
      </c>
      <c r="C83" s="4" t="s">
        <v>910</v>
      </c>
      <c r="D83" s="4" t="s">
        <v>7</v>
      </c>
      <c r="E83" s="5">
        <v>275</v>
      </c>
      <c r="F83" s="4"/>
    </row>
    <row r="84" spans="1:6" ht="28.5" x14ac:dyDescent="0.25">
      <c r="A84" s="11" t="s">
        <v>73</v>
      </c>
      <c r="B84" s="11" t="s">
        <v>74</v>
      </c>
      <c r="C84" s="11" t="s">
        <v>910</v>
      </c>
      <c r="D84" s="11" t="s">
        <v>10</v>
      </c>
      <c r="E84" s="73">
        <v>242</v>
      </c>
      <c r="F84" s="11"/>
    </row>
    <row r="85" spans="1:6" ht="28.5" x14ac:dyDescent="0.25">
      <c r="A85" s="4" t="s">
        <v>73</v>
      </c>
      <c r="B85" s="4" t="s">
        <v>74</v>
      </c>
      <c r="C85" s="4" t="s">
        <v>910</v>
      </c>
      <c r="D85" s="4" t="s">
        <v>34</v>
      </c>
      <c r="E85" s="5">
        <v>198</v>
      </c>
      <c r="F85" s="4"/>
    </row>
    <row r="86" spans="1:6" ht="28.5" x14ac:dyDescent="0.25">
      <c r="A86" s="11" t="s">
        <v>73</v>
      </c>
      <c r="B86" s="11" t="s">
        <v>74</v>
      </c>
      <c r="C86" s="11" t="s">
        <v>911</v>
      </c>
      <c r="D86" s="11" t="s">
        <v>10</v>
      </c>
      <c r="E86" s="73">
        <v>220</v>
      </c>
      <c r="F86" s="11"/>
    </row>
    <row r="87" spans="1:6" ht="28.5" x14ac:dyDescent="0.25">
      <c r="A87" s="4" t="s">
        <v>73</v>
      </c>
      <c r="B87" s="4" t="s">
        <v>74</v>
      </c>
      <c r="C87" s="4" t="s">
        <v>912</v>
      </c>
      <c r="D87" s="4" t="s">
        <v>43</v>
      </c>
      <c r="E87" s="5">
        <v>198</v>
      </c>
      <c r="F87" s="4"/>
    </row>
    <row r="88" spans="1:6" ht="29.25" thickBot="1" x14ac:dyDescent="0.3">
      <c r="A88" s="12" t="s">
        <v>73</v>
      </c>
      <c r="B88" s="12" t="s">
        <v>74</v>
      </c>
      <c r="C88" s="12" t="s">
        <v>768</v>
      </c>
      <c r="D88" s="12" t="s">
        <v>34</v>
      </c>
      <c r="E88" s="74">
        <v>209</v>
      </c>
      <c r="F88" s="12"/>
    </row>
    <row r="89" spans="1:6" ht="15.75" thickTop="1" x14ac:dyDescent="0.25">
      <c r="A89" s="52" t="s">
        <v>913</v>
      </c>
      <c r="B89" s="52" t="s">
        <v>300</v>
      </c>
      <c r="C89" s="52" t="s">
        <v>914</v>
      </c>
      <c r="D89" s="52" t="s">
        <v>18</v>
      </c>
      <c r="E89" s="53">
        <f>330*1.1</f>
        <v>363.00000000000006</v>
      </c>
      <c r="F89" s="52"/>
    </row>
    <row r="90" spans="1:6" x14ac:dyDescent="0.25">
      <c r="A90" s="11" t="s">
        <v>913</v>
      </c>
      <c r="B90" s="11" t="s">
        <v>300</v>
      </c>
      <c r="C90" s="11" t="s">
        <v>914</v>
      </c>
      <c r="D90" s="11" t="s">
        <v>40</v>
      </c>
      <c r="E90" s="73">
        <f>300*1.1</f>
        <v>330</v>
      </c>
      <c r="F90" s="11"/>
    </row>
    <row r="91" spans="1:6" x14ac:dyDescent="0.25">
      <c r="A91" s="4" t="s">
        <v>913</v>
      </c>
      <c r="B91" s="4" t="s">
        <v>300</v>
      </c>
      <c r="C91" s="4" t="s">
        <v>915</v>
      </c>
      <c r="D91" s="4" t="s">
        <v>7</v>
      </c>
      <c r="E91" s="5">
        <f>255*1.1</f>
        <v>280.5</v>
      </c>
      <c r="F91" s="4"/>
    </row>
    <row r="92" spans="1:6" x14ac:dyDescent="0.25">
      <c r="A92" s="11" t="s">
        <v>913</v>
      </c>
      <c r="B92" s="11" t="s">
        <v>300</v>
      </c>
      <c r="C92" s="11" t="s">
        <v>916</v>
      </c>
      <c r="D92" s="11" t="s">
        <v>10</v>
      </c>
      <c r="E92" s="73">
        <f>235*1.1</f>
        <v>258.5</v>
      </c>
      <c r="F92" s="11"/>
    </row>
    <row r="93" spans="1:6" x14ac:dyDescent="0.25">
      <c r="A93" s="4" t="s">
        <v>913</v>
      </c>
      <c r="B93" s="4" t="s">
        <v>300</v>
      </c>
      <c r="C93" s="4" t="s">
        <v>916</v>
      </c>
      <c r="D93" s="4" t="s">
        <v>9</v>
      </c>
      <c r="E93" s="5">
        <f>205*1.1</f>
        <v>225.50000000000003</v>
      </c>
      <c r="F93" s="4"/>
    </row>
    <row r="94" spans="1:6" x14ac:dyDescent="0.25">
      <c r="A94" s="11" t="s">
        <v>913</v>
      </c>
      <c r="B94" s="11" t="s">
        <v>300</v>
      </c>
      <c r="C94" s="11" t="s">
        <v>917</v>
      </c>
      <c r="D94" s="11" t="s">
        <v>13</v>
      </c>
      <c r="E94" s="73">
        <f>185*1.1</f>
        <v>203.50000000000003</v>
      </c>
      <c r="F94" s="11"/>
    </row>
    <row r="95" spans="1:6" ht="15.75" thickBot="1" x14ac:dyDescent="0.3">
      <c r="A95" s="50" t="s">
        <v>913</v>
      </c>
      <c r="B95" s="50" t="s">
        <v>300</v>
      </c>
      <c r="C95" s="50" t="s">
        <v>917</v>
      </c>
      <c r="D95" s="50" t="s">
        <v>12</v>
      </c>
      <c r="E95" s="51">
        <f>165*1.1</f>
        <v>181.50000000000003</v>
      </c>
      <c r="F95" s="50"/>
    </row>
    <row r="96" spans="1:6" ht="15.75" thickTop="1" x14ac:dyDescent="0.25">
      <c r="A96" s="10" t="s">
        <v>938</v>
      </c>
      <c r="B96" s="10" t="s">
        <v>5</v>
      </c>
      <c r="C96" s="10" t="s">
        <v>130</v>
      </c>
      <c r="D96" s="10" t="s">
        <v>18</v>
      </c>
      <c r="E96" s="75">
        <v>231</v>
      </c>
      <c r="F96" s="10"/>
    </row>
    <row r="97" spans="1:6" x14ac:dyDescent="0.25">
      <c r="A97" s="4" t="s">
        <v>938</v>
      </c>
      <c r="B97" s="4" t="s">
        <v>5</v>
      </c>
      <c r="C97" s="4" t="s">
        <v>130</v>
      </c>
      <c r="D97" s="4" t="s">
        <v>10</v>
      </c>
      <c r="E97" s="5">
        <v>198</v>
      </c>
      <c r="F97" s="4"/>
    </row>
    <row r="98" spans="1:6" x14ac:dyDescent="0.25">
      <c r="A98" s="11" t="s">
        <v>938</v>
      </c>
      <c r="B98" s="11" t="s">
        <v>5</v>
      </c>
      <c r="C98" s="11" t="s">
        <v>130</v>
      </c>
      <c r="D98" s="11" t="s">
        <v>9</v>
      </c>
      <c r="E98" s="73">
        <v>198</v>
      </c>
      <c r="F98" s="11"/>
    </row>
    <row r="99" spans="1:6" x14ac:dyDescent="0.25">
      <c r="A99" s="4" t="s">
        <v>938</v>
      </c>
      <c r="B99" s="4" t="s">
        <v>5</v>
      </c>
      <c r="C99" s="4" t="s">
        <v>130</v>
      </c>
      <c r="D99" s="4" t="s">
        <v>13</v>
      </c>
      <c r="E99" s="5">
        <v>165</v>
      </c>
      <c r="F99" s="4"/>
    </row>
    <row r="100" spans="1:6" ht="15.75" thickBot="1" x14ac:dyDescent="0.3">
      <c r="A100" s="12" t="s">
        <v>938</v>
      </c>
      <c r="B100" s="12" t="s">
        <v>5</v>
      </c>
      <c r="C100" s="12" t="s">
        <v>130</v>
      </c>
      <c r="D100" s="12" t="s">
        <v>12</v>
      </c>
      <c r="E100" s="74">
        <v>137.5</v>
      </c>
      <c r="F100" s="12"/>
    </row>
    <row r="101" spans="1:6" ht="43.5" thickTop="1" x14ac:dyDescent="0.25">
      <c r="A101" s="52" t="s">
        <v>939</v>
      </c>
      <c r="B101" s="52" t="s">
        <v>5</v>
      </c>
      <c r="C101" s="52" t="s">
        <v>940</v>
      </c>
      <c r="D101" s="52" t="s">
        <v>42</v>
      </c>
      <c r="E101" s="53">
        <v>319</v>
      </c>
      <c r="F101" s="52" t="s">
        <v>942</v>
      </c>
    </row>
    <row r="102" spans="1:6" ht="42.75" x14ac:dyDescent="0.25">
      <c r="A102" s="11" t="s">
        <v>939</v>
      </c>
      <c r="B102" s="11" t="s">
        <v>5</v>
      </c>
      <c r="C102" s="11" t="s">
        <v>940</v>
      </c>
      <c r="D102" s="11" t="s">
        <v>9</v>
      </c>
      <c r="E102" s="73">
        <v>297</v>
      </c>
      <c r="F102" s="11" t="s">
        <v>942</v>
      </c>
    </row>
    <row r="103" spans="1:6" ht="28.5" x14ac:dyDescent="0.25">
      <c r="A103" s="4" t="s">
        <v>939</v>
      </c>
      <c r="B103" s="4" t="s">
        <v>5</v>
      </c>
      <c r="C103" s="4" t="s">
        <v>941</v>
      </c>
      <c r="D103" s="4" t="s">
        <v>10</v>
      </c>
      <c r="E103" s="5">
        <v>264</v>
      </c>
      <c r="F103" s="4"/>
    </row>
    <row r="104" spans="1:6" ht="29.25" thickBot="1" x14ac:dyDescent="0.3">
      <c r="A104" s="12" t="s">
        <v>939</v>
      </c>
      <c r="B104" s="12" t="s">
        <v>5</v>
      </c>
      <c r="C104" s="12" t="s">
        <v>941</v>
      </c>
      <c r="D104" s="12" t="s">
        <v>12</v>
      </c>
      <c r="E104" s="74">
        <v>198</v>
      </c>
      <c r="F104" s="12"/>
    </row>
    <row r="105" spans="1:6" ht="15.75" thickTop="1" x14ac:dyDescent="0.25">
      <c r="A105" s="52" t="s">
        <v>62</v>
      </c>
      <c r="B105" s="52" t="s">
        <v>5</v>
      </c>
      <c r="C105" s="52" t="s">
        <v>130</v>
      </c>
      <c r="D105" s="52" t="s">
        <v>40</v>
      </c>
      <c r="E105" s="53">
        <v>498.30000000000007</v>
      </c>
      <c r="F105" s="52"/>
    </row>
    <row r="106" spans="1:6" x14ac:dyDescent="0.25">
      <c r="A106" s="11" t="s">
        <v>62</v>
      </c>
      <c r="B106" s="11" t="s">
        <v>5</v>
      </c>
      <c r="C106" s="11" t="s">
        <v>130</v>
      </c>
      <c r="D106" s="11" t="s">
        <v>18</v>
      </c>
      <c r="E106" s="73">
        <v>403.70000000000005</v>
      </c>
      <c r="F106" s="11"/>
    </row>
    <row r="107" spans="1:6" x14ac:dyDescent="0.25">
      <c r="A107" s="4" t="s">
        <v>62</v>
      </c>
      <c r="B107" s="4" t="s">
        <v>5</v>
      </c>
      <c r="C107" s="4" t="s">
        <v>130</v>
      </c>
      <c r="D107" s="4" t="s">
        <v>42</v>
      </c>
      <c r="E107" s="5">
        <v>339.90000000000003</v>
      </c>
      <c r="F107" s="4"/>
    </row>
    <row r="108" spans="1:6" x14ac:dyDescent="0.25">
      <c r="A108" s="11" t="s">
        <v>62</v>
      </c>
      <c r="B108" s="11" t="s">
        <v>5</v>
      </c>
      <c r="C108" s="11" t="s">
        <v>130</v>
      </c>
      <c r="D108" s="11" t="s">
        <v>9</v>
      </c>
      <c r="E108" s="73">
        <v>304.70000000000005</v>
      </c>
      <c r="F108" s="11"/>
    </row>
    <row r="109" spans="1:6" x14ac:dyDescent="0.25">
      <c r="A109" s="4" t="s">
        <v>62</v>
      </c>
      <c r="B109" s="4" t="s">
        <v>5</v>
      </c>
      <c r="C109" s="4" t="s">
        <v>130</v>
      </c>
      <c r="D109" s="4" t="s">
        <v>10</v>
      </c>
      <c r="E109" s="5">
        <v>261.8</v>
      </c>
      <c r="F109" s="4"/>
    </row>
    <row r="110" spans="1:6" x14ac:dyDescent="0.25">
      <c r="A110" s="11" t="s">
        <v>62</v>
      </c>
      <c r="B110" s="11" t="s">
        <v>5</v>
      </c>
      <c r="C110" s="11" t="s">
        <v>130</v>
      </c>
      <c r="D110" s="11" t="s">
        <v>34</v>
      </c>
      <c r="E110" s="73">
        <v>227.70000000000002</v>
      </c>
      <c r="F110" s="11"/>
    </row>
    <row r="111" spans="1:6" x14ac:dyDescent="0.25">
      <c r="A111" s="4" t="s">
        <v>62</v>
      </c>
      <c r="B111" s="4" t="s">
        <v>5</v>
      </c>
      <c r="C111" s="4" t="s">
        <v>130</v>
      </c>
      <c r="D111" s="4" t="s">
        <v>12</v>
      </c>
      <c r="E111" s="5">
        <v>193.60000000000002</v>
      </c>
      <c r="F111" s="4"/>
    </row>
    <row r="112" spans="1:6" x14ac:dyDescent="0.25">
      <c r="A112" s="11" t="s">
        <v>62</v>
      </c>
      <c r="B112" s="11" t="s">
        <v>5</v>
      </c>
      <c r="C112" s="11" t="s">
        <v>130</v>
      </c>
      <c r="D112" s="11" t="s">
        <v>12</v>
      </c>
      <c r="E112" s="73">
        <v>168.3</v>
      </c>
      <c r="F112" s="11"/>
    </row>
    <row r="113" spans="1:6" x14ac:dyDescent="0.25">
      <c r="A113" s="4" t="s">
        <v>62</v>
      </c>
      <c r="B113" s="4" t="s">
        <v>5</v>
      </c>
      <c r="C113" s="4" t="s">
        <v>130</v>
      </c>
      <c r="D113" s="4" t="s">
        <v>18</v>
      </c>
      <c r="E113" s="5">
        <v>343.20000000000005</v>
      </c>
      <c r="F113" s="4"/>
    </row>
    <row r="114" spans="1:6" x14ac:dyDescent="0.25">
      <c r="A114" s="11" t="s">
        <v>62</v>
      </c>
      <c r="B114" s="11" t="s">
        <v>844</v>
      </c>
      <c r="C114" s="11" t="s">
        <v>130</v>
      </c>
      <c r="D114" s="11" t="s">
        <v>7</v>
      </c>
      <c r="E114" s="73">
        <v>240.9</v>
      </c>
      <c r="F114" s="11"/>
    </row>
    <row r="115" spans="1:6" x14ac:dyDescent="0.25">
      <c r="A115" s="4" t="s">
        <v>62</v>
      </c>
      <c r="B115" s="4" t="s">
        <v>844</v>
      </c>
      <c r="C115" s="4" t="s">
        <v>130</v>
      </c>
      <c r="D115" s="4" t="s">
        <v>21</v>
      </c>
      <c r="E115" s="5">
        <v>201.3</v>
      </c>
      <c r="F115" s="4"/>
    </row>
    <row r="116" spans="1:6" x14ac:dyDescent="0.25">
      <c r="A116" s="11" t="s">
        <v>62</v>
      </c>
      <c r="B116" s="11" t="s">
        <v>844</v>
      </c>
      <c r="C116" s="11" t="s">
        <v>130</v>
      </c>
      <c r="D116" s="11" t="s">
        <v>34</v>
      </c>
      <c r="E116" s="73">
        <v>92.4</v>
      </c>
      <c r="F116" s="11"/>
    </row>
    <row r="117" spans="1:6" x14ac:dyDescent="0.25">
      <c r="A117" s="4" t="s">
        <v>62</v>
      </c>
      <c r="B117" s="4" t="s">
        <v>844</v>
      </c>
      <c r="C117" s="4" t="s">
        <v>130</v>
      </c>
      <c r="D117" s="4" t="s">
        <v>12</v>
      </c>
      <c r="E117" s="5">
        <v>72.599999999999994</v>
      </c>
      <c r="F117" s="4"/>
    </row>
    <row r="118" spans="1:6" ht="15.75" thickBot="1" x14ac:dyDescent="0.3">
      <c r="A118" s="12" t="s">
        <v>62</v>
      </c>
      <c r="B118" s="12" t="s">
        <v>844</v>
      </c>
      <c r="C118" s="12" t="s">
        <v>130</v>
      </c>
      <c r="D118" s="12" t="s">
        <v>12</v>
      </c>
      <c r="E118" s="74">
        <v>58.3</v>
      </c>
      <c r="F118" s="12"/>
    </row>
    <row r="119" spans="1:6" ht="15.75" thickTop="1" x14ac:dyDescent="0.25">
      <c r="A119" s="52" t="s">
        <v>918</v>
      </c>
      <c r="B119" s="52" t="s">
        <v>919</v>
      </c>
      <c r="C119" s="52" t="s">
        <v>920</v>
      </c>
      <c r="D119" s="52" t="s">
        <v>18</v>
      </c>
      <c r="E119" s="53">
        <v>210</v>
      </c>
      <c r="F119" s="52"/>
    </row>
    <row r="120" spans="1:6" x14ac:dyDescent="0.25">
      <c r="A120" s="11" t="s">
        <v>918</v>
      </c>
      <c r="B120" s="11" t="s">
        <v>919</v>
      </c>
      <c r="C120" s="11" t="s">
        <v>921</v>
      </c>
      <c r="D120" s="11" t="s">
        <v>18</v>
      </c>
      <c r="E120" s="73">
        <v>210</v>
      </c>
      <c r="F120" s="11"/>
    </row>
    <row r="121" spans="1:6" x14ac:dyDescent="0.25">
      <c r="A121" s="4" t="s">
        <v>918</v>
      </c>
      <c r="B121" s="4" t="s">
        <v>919</v>
      </c>
      <c r="C121" s="4" t="s">
        <v>922</v>
      </c>
      <c r="D121" s="4" t="s">
        <v>18</v>
      </c>
      <c r="E121" s="5">
        <v>210</v>
      </c>
      <c r="F121" s="4"/>
    </row>
    <row r="122" spans="1:6" x14ac:dyDescent="0.25">
      <c r="A122" s="11" t="s">
        <v>918</v>
      </c>
      <c r="B122" s="11" t="s">
        <v>919</v>
      </c>
      <c r="C122" s="11" t="s">
        <v>923</v>
      </c>
      <c r="D122" s="11" t="s">
        <v>18</v>
      </c>
      <c r="E122" s="73">
        <v>210</v>
      </c>
      <c r="F122" s="11"/>
    </row>
    <row r="123" spans="1:6" ht="15.75" thickBot="1" x14ac:dyDescent="0.3">
      <c r="A123" s="50" t="s">
        <v>918</v>
      </c>
      <c r="B123" s="50" t="s">
        <v>919</v>
      </c>
      <c r="C123" s="50" t="s">
        <v>924</v>
      </c>
      <c r="D123" s="50" t="s">
        <v>18</v>
      </c>
      <c r="E123" s="51">
        <v>210</v>
      </c>
      <c r="F123" s="50"/>
    </row>
    <row r="124" spans="1:6" ht="29.25" thickTop="1" x14ac:dyDescent="0.25">
      <c r="A124" s="10" t="s">
        <v>856</v>
      </c>
      <c r="B124" s="10" t="s">
        <v>857</v>
      </c>
      <c r="C124" s="10" t="s">
        <v>858</v>
      </c>
      <c r="D124" s="10" t="s">
        <v>10</v>
      </c>
      <c r="E124" s="75">
        <v>330</v>
      </c>
      <c r="F124" s="10" t="s">
        <v>883</v>
      </c>
    </row>
    <row r="125" spans="1:6" ht="28.5" x14ac:dyDescent="0.25">
      <c r="A125" s="4" t="s">
        <v>856</v>
      </c>
      <c r="B125" s="4" t="s">
        <v>859</v>
      </c>
      <c r="C125" s="4" t="s">
        <v>860</v>
      </c>
      <c r="D125" s="4" t="s">
        <v>18</v>
      </c>
      <c r="E125" s="5">
        <v>495</v>
      </c>
      <c r="F125" s="4" t="s">
        <v>884</v>
      </c>
    </row>
    <row r="126" spans="1:6" x14ac:dyDescent="0.25">
      <c r="A126" s="11" t="s">
        <v>856</v>
      </c>
      <c r="B126" s="11" t="s">
        <v>861</v>
      </c>
      <c r="C126" s="11" t="s">
        <v>862</v>
      </c>
      <c r="D126" s="11" t="s">
        <v>42</v>
      </c>
      <c r="E126" s="73">
        <v>385</v>
      </c>
      <c r="F126" s="11" t="s">
        <v>885</v>
      </c>
    </row>
    <row r="127" spans="1:6" x14ac:dyDescent="0.25">
      <c r="A127" s="4" t="s">
        <v>856</v>
      </c>
      <c r="B127" s="4" t="s">
        <v>863</v>
      </c>
      <c r="C127" s="4" t="s">
        <v>864</v>
      </c>
      <c r="D127" s="4" t="s">
        <v>21</v>
      </c>
      <c r="E127" s="5">
        <v>440</v>
      </c>
      <c r="F127" s="4" t="s">
        <v>886</v>
      </c>
    </row>
    <row r="128" spans="1:6" ht="71.25" x14ac:dyDescent="0.25">
      <c r="A128" s="11" t="s">
        <v>856</v>
      </c>
      <c r="B128" s="11" t="s">
        <v>859</v>
      </c>
      <c r="C128" s="11" t="s">
        <v>865</v>
      </c>
      <c r="D128" s="11" t="s">
        <v>9</v>
      </c>
      <c r="E128" s="73">
        <v>363</v>
      </c>
      <c r="F128" s="11" t="s">
        <v>887</v>
      </c>
    </row>
    <row r="129" spans="1:6" x14ac:dyDescent="0.25">
      <c r="A129" s="4" t="s">
        <v>856</v>
      </c>
      <c r="B129" s="4" t="s">
        <v>863</v>
      </c>
      <c r="C129" s="4" t="s">
        <v>866</v>
      </c>
      <c r="D129" s="4" t="s">
        <v>9</v>
      </c>
      <c r="E129" s="5">
        <v>363</v>
      </c>
      <c r="F129" s="4" t="s">
        <v>888</v>
      </c>
    </row>
    <row r="130" spans="1:6" ht="85.5" x14ac:dyDescent="0.25">
      <c r="A130" s="11" t="s">
        <v>856</v>
      </c>
      <c r="B130" s="11" t="s">
        <v>859</v>
      </c>
      <c r="C130" s="11" t="s">
        <v>867</v>
      </c>
      <c r="D130" s="11" t="s">
        <v>9</v>
      </c>
      <c r="E130" s="73">
        <v>341</v>
      </c>
      <c r="F130" s="11" t="s">
        <v>889</v>
      </c>
    </row>
    <row r="131" spans="1:6" ht="42.75" x14ac:dyDescent="0.25">
      <c r="A131" s="4" t="s">
        <v>856</v>
      </c>
      <c r="B131" s="4" t="s">
        <v>863</v>
      </c>
      <c r="C131" s="4" t="s">
        <v>868</v>
      </c>
      <c r="D131" s="4" t="s">
        <v>34</v>
      </c>
      <c r="E131" s="5">
        <v>330</v>
      </c>
      <c r="F131" s="4" t="s">
        <v>890</v>
      </c>
    </row>
    <row r="132" spans="1:6" ht="42.75" x14ac:dyDescent="0.25">
      <c r="A132" s="11" t="s">
        <v>856</v>
      </c>
      <c r="B132" s="11" t="s">
        <v>863</v>
      </c>
      <c r="C132" s="11" t="s">
        <v>869</v>
      </c>
      <c r="D132" s="11" t="s">
        <v>34</v>
      </c>
      <c r="E132" s="73">
        <v>330</v>
      </c>
      <c r="F132" s="11" t="s">
        <v>891</v>
      </c>
    </row>
    <row r="133" spans="1:6" ht="28.5" x14ac:dyDescent="0.25">
      <c r="A133" s="4" t="s">
        <v>856</v>
      </c>
      <c r="B133" s="4" t="s">
        <v>861</v>
      </c>
      <c r="C133" s="4" t="s">
        <v>870</v>
      </c>
      <c r="D133" s="4" t="s">
        <v>34</v>
      </c>
      <c r="E133" s="5">
        <v>176</v>
      </c>
      <c r="F133" s="4" t="s">
        <v>892</v>
      </c>
    </row>
    <row r="134" spans="1:6" x14ac:dyDescent="0.25">
      <c r="A134" s="11" t="s">
        <v>856</v>
      </c>
      <c r="B134" s="11" t="s">
        <v>863</v>
      </c>
      <c r="C134" s="11" t="s">
        <v>871</v>
      </c>
      <c r="D134" s="11" t="s">
        <v>34</v>
      </c>
      <c r="E134" s="73">
        <v>176</v>
      </c>
      <c r="F134" s="11" t="s">
        <v>893</v>
      </c>
    </row>
    <row r="135" spans="1:6" ht="28.5" x14ac:dyDescent="0.25">
      <c r="A135" s="4" t="s">
        <v>856</v>
      </c>
      <c r="B135" s="4" t="s">
        <v>859</v>
      </c>
      <c r="C135" s="4" t="s">
        <v>872</v>
      </c>
      <c r="D135" s="4" t="s">
        <v>13</v>
      </c>
      <c r="E135" s="5">
        <v>341</v>
      </c>
      <c r="F135" s="4" t="s">
        <v>894</v>
      </c>
    </row>
    <row r="136" spans="1:6" ht="28.5" x14ac:dyDescent="0.25">
      <c r="A136" s="11" t="s">
        <v>856</v>
      </c>
      <c r="B136" s="11" t="s">
        <v>861</v>
      </c>
      <c r="C136" s="11" t="s">
        <v>873</v>
      </c>
      <c r="D136" s="11" t="s">
        <v>34</v>
      </c>
      <c r="E136" s="73">
        <v>154</v>
      </c>
      <c r="F136" s="11" t="s">
        <v>895</v>
      </c>
    </row>
    <row r="137" spans="1:6" ht="57" x14ac:dyDescent="0.25">
      <c r="A137" s="4" t="s">
        <v>856</v>
      </c>
      <c r="B137" s="4" t="s">
        <v>859</v>
      </c>
      <c r="C137" s="4" t="s">
        <v>874</v>
      </c>
      <c r="D137" s="4" t="s">
        <v>10</v>
      </c>
      <c r="E137" s="5">
        <v>330</v>
      </c>
      <c r="F137" s="4" t="s">
        <v>896</v>
      </c>
    </row>
    <row r="138" spans="1:6" ht="57" x14ac:dyDescent="0.25">
      <c r="A138" s="11" t="s">
        <v>856</v>
      </c>
      <c r="B138" s="11" t="s">
        <v>859</v>
      </c>
      <c r="C138" s="11" t="s">
        <v>858</v>
      </c>
      <c r="D138" s="11" t="s">
        <v>10</v>
      </c>
      <c r="E138" s="73">
        <v>330</v>
      </c>
      <c r="F138" s="11" t="s">
        <v>897</v>
      </c>
    </row>
    <row r="139" spans="1:6" ht="42.75" x14ac:dyDescent="0.25">
      <c r="A139" s="4" t="s">
        <v>856</v>
      </c>
      <c r="B139" s="4" t="s">
        <v>859</v>
      </c>
      <c r="C139" s="4" t="s">
        <v>875</v>
      </c>
      <c r="D139" s="4" t="s">
        <v>13</v>
      </c>
      <c r="E139" s="5">
        <v>330</v>
      </c>
      <c r="F139" s="4" t="s">
        <v>898</v>
      </c>
    </row>
    <row r="140" spans="1:6" ht="57" x14ac:dyDescent="0.25">
      <c r="A140" s="11" t="s">
        <v>856</v>
      </c>
      <c r="B140" s="11" t="s">
        <v>859</v>
      </c>
      <c r="C140" s="11" t="s">
        <v>876</v>
      </c>
      <c r="D140" s="11" t="s">
        <v>13</v>
      </c>
      <c r="E140" s="73">
        <v>275</v>
      </c>
      <c r="F140" s="11" t="s">
        <v>899</v>
      </c>
    </row>
    <row r="141" spans="1:6" x14ac:dyDescent="0.25">
      <c r="A141" s="4" t="s">
        <v>856</v>
      </c>
      <c r="B141" s="4" t="s">
        <v>863</v>
      </c>
      <c r="C141" s="4" t="s">
        <v>877</v>
      </c>
      <c r="D141" s="4" t="s">
        <v>878</v>
      </c>
      <c r="E141" s="5">
        <v>154</v>
      </c>
      <c r="F141" s="4" t="s">
        <v>900</v>
      </c>
    </row>
    <row r="142" spans="1:6" x14ac:dyDescent="0.25">
      <c r="A142" s="11" t="s">
        <v>856</v>
      </c>
      <c r="B142" s="11" t="s">
        <v>861</v>
      </c>
      <c r="C142" s="11" t="s">
        <v>879</v>
      </c>
      <c r="D142" s="11" t="s">
        <v>9</v>
      </c>
      <c r="E142" s="73">
        <v>341</v>
      </c>
      <c r="F142" s="11" t="s">
        <v>901</v>
      </c>
    </row>
    <row r="143" spans="1:6" ht="28.5" x14ac:dyDescent="0.25">
      <c r="A143" s="4" t="s">
        <v>856</v>
      </c>
      <c r="B143" s="4" t="s">
        <v>861</v>
      </c>
      <c r="C143" s="4" t="s">
        <v>880</v>
      </c>
      <c r="D143" s="4" t="s">
        <v>34</v>
      </c>
      <c r="E143" s="5">
        <v>275</v>
      </c>
      <c r="F143" s="4" t="s">
        <v>902</v>
      </c>
    </row>
    <row r="144" spans="1:6" ht="114" x14ac:dyDescent="0.25">
      <c r="A144" s="11" t="s">
        <v>856</v>
      </c>
      <c r="B144" s="11" t="s">
        <v>859</v>
      </c>
      <c r="C144" s="11" t="s">
        <v>881</v>
      </c>
      <c r="D144" s="11" t="s">
        <v>12</v>
      </c>
      <c r="E144" s="73">
        <v>198</v>
      </c>
      <c r="F144" s="11" t="s">
        <v>903</v>
      </c>
    </row>
    <row r="145" spans="1:6" ht="43.5" thickBot="1" x14ac:dyDescent="0.3">
      <c r="A145" s="50" t="s">
        <v>856</v>
      </c>
      <c r="B145" s="50" t="s">
        <v>859</v>
      </c>
      <c r="C145" s="50" t="s">
        <v>882</v>
      </c>
      <c r="D145" s="50" t="s">
        <v>34</v>
      </c>
      <c r="E145" s="51">
        <v>275</v>
      </c>
      <c r="F145" s="50" t="s">
        <v>904</v>
      </c>
    </row>
    <row r="146" spans="1:6" ht="15.75" thickTop="1" x14ac:dyDescent="0.25">
      <c r="A146" s="10" t="s">
        <v>277</v>
      </c>
      <c r="B146" s="10" t="s">
        <v>38</v>
      </c>
      <c r="C146" s="10" t="s">
        <v>130</v>
      </c>
      <c r="D146" s="10" t="s">
        <v>40</v>
      </c>
      <c r="E146" s="75">
        <v>462.00000000000006</v>
      </c>
      <c r="F146" s="10"/>
    </row>
    <row r="147" spans="1:6" x14ac:dyDescent="0.25">
      <c r="A147" s="4" t="s">
        <v>277</v>
      </c>
      <c r="B147" s="4" t="s">
        <v>38</v>
      </c>
      <c r="C147" s="4" t="s">
        <v>130</v>
      </c>
      <c r="D147" s="4" t="s">
        <v>18</v>
      </c>
      <c r="E147" s="5">
        <v>396.00000000000006</v>
      </c>
      <c r="F147" s="4"/>
    </row>
    <row r="148" spans="1:6" x14ac:dyDescent="0.25">
      <c r="A148" s="11" t="s">
        <v>277</v>
      </c>
      <c r="B148" s="11" t="s">
        <v>38</v>
      </c>
      <c r="C148" s="11" t="s">
        <v>130</v>
      </c>
      <c r="D148" s="11" t="s">
        <v>7</v>
      </c>
      <c r="E148" s="73">
        <v>352</v>
      </c>
      <c r="F148" s="11"/>
    </row>
    <row r="149" spans="1:6" x14ac:dyDescent="0.25">
      <c r="A149" s="4" t="s">
        <v>277</v>
      </c>
      <c r="B149" s="4" t="s">
        <v>38</v>
      </c>
      <c r="C149" s="4" t="s">
        <v>130</v>
      </c>
      <c r="D149" s="4" t="s">
        <v>21</v>
      </c>
      <c r="E149" s="5">
        <v>308</v>
      </c>
      <c r="F149" s="4"/>
    </row>
    <row r="150" spans="1:6" x14ac:dyDescent="0.25">
      <c r="A150" s="11" t="s">
        <v>277</v>
      </c>
      <c r="B150" s="11" t="s">
        <v>38</v>
      </c>
      <c r="C150" s="11" t="s">
        <v>130</v>
      </c>
      <c r="D150" s="11" t="s">
        <v>42</v>
      </c>
      <c r="E150" s="73">
        <v>275</v>
      </c>
      <c r="F150" s="11"/>
    </row>
    <row r="151" spans="1:6" x14ac:dyDescent="0.25">
      <c r="A151" s="4" t="s">
        <v>277</v>
      </c>
      <c r="B151" s="4" t="s">
        <v>38</v>
      </c>
      <c r="C151" s="4" t="s">
        <v>130</v>
      </c>
      <c r="D151" s="4" t="s">
        <v>9</v>
      </c>
      <c r="E151" s="5">
        <v>258.5</v>
      </c>
      <c r="F151" s="4"/>
    </row>
    <row r="152" spans="1:6" x14ac:dyDescent="0.25">
      <c r="A152" s="11" t="s">
        <v>277</v>
      </c>
      <c r="B152" s="11" t="s">
        <v>38</v>
      </c>
      <c r="C152" s="11" t="s">
        <v>130</v>
      </c>
      <c r="D152" s="11" t="s">
        <v>10</v>
      </c>
      <c r="E152" s="73">
        <v>236.50000000000003</v>
      </c>
      <c r="F152" s="11"/>
    </row>
    <row r="153" spans="1:6" x14ac:dyDescent="0.25">
      <c r="A153" s="4" t="s">
        <v>277</v>
      </c>
      <c r="B153" s="4" t="s">
        <v>38</v>
      </c>
      <c r="C153" s="4" t="s">
        <v>130</v>
      </c>
      <c r="D153" s="4" t="s">
        <v>25</v>
      </c>
      <c r="E153" s="5">
        <v>236.50000000000003</v>
      </c>
      <c r="F153" s="4"/>
    </row>
    <row r="154" spans="1:6" x14ac:dyDescent="0.25">
      <c r="A154" s="11" t="s">
        <v>277</v>
      </c>
      <c r="B154" s="11" t="s">
        <v>38</v>
      </c>
      <c r="C154" s="11" t="s">
        <v>130</v>
      </c>
      <c r="D154" s="11" t="s">
        <v>34</v>
      </c>
      <c r="E154" s="73">
        <v>275</v>
      </c>
      <c r="F154" s="11"/>
    </row>
    <row r="155" spans="1:6" x14ac:dyDescent="0.25">
      <c r="A155" s="4" t="s">
        <v>277</v>
      </c>
      <c r="B155" s="4" t="s">
        <v>38</v>
      </c>
      <c r="C155" s="4" t="s">
        <v>130</v>
      </c>
      <c r="D155" s="4" t="s">
        <v>13</v>
      </c>
      <c r="E155" s="5">
        <v>253.00000000000003</v>
      </c>
      <c r="F155" s="4"/>
    </row>
    <row r="156" spans="1:6" x14ac:dyDescent="0.25">
      <c r="A156" s="11" t="s">
        <v>277</v>
      </c>
      <c r="B156" s="11" t="s">
        <v>38</v>
      </c>
      <c r="C156" s="11" t="s">
        <v>130</v>
      </c>
      <c r="D156" s="11" t="s">
        <v>43</v>
      </c>
      <c r="E156" s="73">
        <v>220.00000000000003</v>
      </c>
      <c r="F156" s="11"/>
    </row>
    <row r="157" spans="1:6" ht="15.75" thickBot="1" x14ac:dyDescent="0.3">
      <c r="A157" s="50" t="s">
        <v>277</v>
      </c>
      <c r="B157" s="50" t="s">
        <v>38</v>
      </c>
      <c r="C157" s="50" t="s">
        <v>130</v>
      </c>
      <c r="D157" s="50" t="s">
        <v>12</v>
      </c>
      <c r="E157" s="51">
        <v>187.00000000000003</v>
      </c>
      <c r="F157" s="50"/>
    </row>
    <row r="158" spans="1:6" ht="15.75" thickTop="1" x14ac:dyDescent="0.25">
      <c r="A158" s="10" t="s">
        <v>925</v>
      </c>
      <c r="B158" s="10" t="s">
        <v>926</v>
      </c>
      <c r="C158" s="10" t="s">
        <v>535</v>
      </c>
      <c r="D158" s="10" t="s">
        <v>10</v>
      </c>
      <c r="E158" s="75">
        <v>187</v>
      </c>
      <c r="F158" s="10"/>
    </row>
    <row r="159" spans="1:6" x14ac:dyDescent="0.25">
      <c r="A159" s="4" t="s">
        <v>925</v>
      </c>
      <c r="B159" s="4" t="s">
        <v>926</v>
      </c>
      <c r="C159" s="4" t="s">
        <v>130</v>
      </c>
      <c r="D159" s="4" t="s">
        <v>18</v>
      </c>
      <c r="E159" s="5">
        <v>187</v>
      </c>
      <c r="F159" s="4"/>
    </row>
    <row r="160" spans="1:6" x14ac:dyDescent="0.25">
      <c r="A160" s="11" t="s">
        <v>925</v>
      </c>
      <c r="B160" s="11" t="s">
        <v>926</v>
      </c>
      <c r="C160" s="11" t="s">
        <v>130</v>
      </c>
      <c r="D160" s="11" t="s">
        <v>10</v>
      </c>
      <c r="E160" s="73">
        <v>176</v>
      </c>
      <c r="F160" s="11"/>
    </row>
    <row r="161" spans="1:6" x14ac:dyDescent="0.25">
      <c r="A161" s="4" t="s">
        <v>925</v>
      </c>
      <c r="B161" s="4" t="s">
        <v>926</v>
      </c>
      <c r="C161" s="4" t="s">
        <v>236</v>
      </c>
      <c r="D161" s="4" t="s">
        <v>10</v>
      </c>
      <c r="E161" s="5">
        <v>176</v>
      </c>
      <c r="F161" s="4"/>
    </row>
    <row r="162" spans="1:6" ht="15.75" thickBot="1" x14ac:dyDescent="0.3">
      <c r="A162" s="12" t="s">
        <v>925</v>
      </c>
      <c r="B162" s="12" t="s">
        <v>926</v>
      </c>
      <c r="C162" s="12" t="s">
        <v>236</v>
      </c>
      <c r="D162" s="12" t="s">
        <v>43</v>
      </c>
      <c r="E162" s="74">
        <v>165</v>
      </c>
      <c r="F162" s="12"/>
    </row>
    <row r="163" spans="1:6" ht="15.75" thickTop="1" x14ac:dyDescent="0.25">
      <c r="A163" s="52" t="s">
        <v>845</v>
      </c>
      <c r="B163" s="52" t="s">
        <v>846</v>
      </c>
      <c r="C163" s="52" t="s">
        <v>847</v>
      </c>
      <c r="D163" s="52" t="s">
        <v>18</v>
      </c>
      <c r="E163" s="53">
        <v>220</v>
      </c>
      <c r="F163" s="52" t="s">
        <v>848</v>
      </c>
    </row>
    <row r="164" spans="1:6" x14ac:dyDescent="0.25">
      <c r="A164" s="11" t="s">
        <v>845</v>
      </c>
      <c r="B164" s="11" t="s">
        <v>846</v>
      </c>
      <c r="C164" s="11" t="s">
        <v>847</v>
      </c>
      <c r="D164" s="11" t="s">
        <v>10</v>
      </c>
      <c r="E164" s="73">
        <v>192.5</v>
      </c>
      <c r="F164" s="11" t="s">
        <v>849</v>
      </c>
    </row>
    <row r="165" spans="1:6" ht="15.75" thickBot="1" x14ac:dyDescent="0.3">
      <c r="A165" s="50" t="s">
        <v>845</v>
      </c>
      <c r="B165" s="50" t="s">
        <v>846</v>
      </c>
      <c r="C165" s="50" t="s">
        <v>847</v>
      </c>
      <c r="D165" s="50" t="s">
        <v>43</v>
      </c>
      <c r="E165" s="51">
        <v>165</v>
      </c>
      <c r="F165" s="50"/>
    </row>
    <row r="166" spans="1:6" ht="43.5" thickTop="1" x14ac:dyDescent="0.25">
      <c r="A166" s="10" t="s">
        <v>905</v>
      </c>
      <c r="B166" s="10" t="s">
        <v>908</v>
      </c>
      <c r="C166" s="10" t="s">
        <v>130</v>
      </c>
      <c r="D166" s="10" t="s">
        <v>18</v>
      </c>
      <c r="E166" s="75">
        <v>220</v>
      </c>
      <c r="F166" s="10" t="s">
        <v>907</v>
      </c>
    </row>
    <row r="167" spans="1:6" ht="43.5" thickBot="1" x14ac:dyDescent="0.3">
      <c r="A167" s="50" t="s">
        <v>905</v>
      </c>
      <c r="B167" s="50" t="s">
        <v>908</v>
      </c>
      <c r="C167" s="50" t="s">
        <v>906</v>
      </c>
      <c r="D167" s="50" t="s">
        <v>43</v>
      </c>
      <c r="E167" s="51">
        <v>220</v>
      </c>
      <c r="F167" s="50" t="s">
        <v>907</v>
      </c>
    </row>
    <row r="168" spans="1:6" ht="15.75" thickTop="1" x14ac:dyDescent="0.25">
      <c r="A168" s="10" t="s">
        <v>251</v>
      </c>
      <c r="B168" s="10" t="s">
        <v>63</v>
      </c>
      <c r="C168" s="10" t="s">
        <v>850</v>
      </c>
      <c r="D168" s="10" t="s">
        <v>10</v>
      </c>
      <c r="E168" s="75">
        <v>120.3125</v>
      </c>
      <c r="F168" s="10" t="s">
        <v>770</v>
      </c>
    </row>
    <row r="169" spans="1:6" x14ac:dyDescent="0.25">
      <c r="A169" s="4" t="s">
        <v>251</v>
      </c>
      <c r="B169" s="4" t="s">
        <v>63</v>
      </c>
      <c r="C169" s="4" t="s">
        <v>850</v>
      </c>
      <c r="D169" s="4" t="s">
        <v>34</v>
      </c>
      <c r="E169" s="5">
        <v>202.125</v>
      </c>
      <c r="F169" s="4" t="s">
        <v>774</v>
      </c>
    </row>
    <row r="170" spans="1:6" x14ac:dyDescent="0.25">
      <c r="A170" s="11" t="s">
        <v>251</v>
      </c>
      <c r="B170" s="11" t="s">
        <v>63</v>
      </c>
      <c r="C170" s="11" t="s">
        <v>850</v>
      </c>
      <c r="D170" s="11" t="s">
        <v>42</v>
      </c>
      <c r="E170" s="73">
        <v>235.8125</v>
      </c>
      <c r="F170" s="11" t="s">
        <v>777</v>
      </c>
    </row>
    <row r="171" spans="1:6" ht="28.5" x14ac:dyDescent="0.25">
      <c r="A171" s="4" t="s">
        <v>251</v>
      </c>
      <c r="B171" s="4" t="s">
        <v>63</v>
      </c>
      <c r="C171" s="4" t="s">
        <v>850</v>
      </c>
      <c r="D171" s="4" t="s">
        <v>42</v>
      </c>
      <c r="E171" s="5">
        <v>235.8125</v>
      </c>
      <c r="F171" s="4" t="s">
        <v>778</v>
      </c>
    </row>
    <row r="172" spans="1:6" ht="28.5" x14ac:dyDescent="0.25">
      <c r="A172" s="11" t="s">
        <v>251</v>
      </c>
      <c r="B172" s="11" t="s">
        <v>63</v>
      </c>
      <c r="C172" s="11" t="s">
        <v>850</v>
      </c>
      <c r="D172" s="11" t="s">
        <v>42</v>
      </c>
      <c r="E172" s="73">
        <v>235.8125</v>
      </c>
      <c r="F172" s="11" t="s">
        <v>779</v>
      </c>
    </row>
    <row r="173" spans="1:6" ht="28.5" x14ac:dyDescent="0.25">
      <c r="A173" s="4" t="s">
        <v>251</v>
      </c>
      <c r="B173" s="4" t="s">
        <v>63</v>
      </c>
      <c r="C173" s="4" t="s">
        <v>850</v>
      </c>
      <c r="D173" s="4" t="s">
        <v>42</v>
      </c>
      <c r="E173" s="5">
        <v>235.8125</v>
      </c>
      <c r="F173" s="4" t="s">
        <v>780</v>
      </c>
    </row>
    <row r="174" spans="1:6" ht="15.75" thickBot="1" x14ac:dyDescent="0.3">
      <c r="A174" s="12" t="s">
        <v>251</v>
      </c>
      <c r="B174" s="12" t="s">
        <v>63</v>
      </c>
      <c r="C174" s="12" t="s">
        <v>850</v>
      </c>
      <c r="D174" s="12" t="s">
        <v>10</v>
      </c>
      <c r="E174" s="74">
        <v>303.1875</v>
      </c>
      <c r="F174" s="12" t="s">
        <v>851</v>
      </c>
    </row>
    <row r="175" spans="1:6" ht="15.75" thickTop="1" x14ac:dyDescent="0.25">
      <c r="A175" s="52" t="s">
        <v>314</v>
      </c>
      <c r="B175" s="52" t="s">
        <v>5</v>
      </c>
      <c r="C175" s="52" t="s">
        <v>718</v>
      </c>
      <c r="D175" s="52" t="s">
        <v>42</v>
      </c>
      <c r="E175" s="53">
        <v>285</v>
      </c>
      <c r="F175" s="52" t="s">
        <v>18</v>
      </c>
    </row>
    <row r="176" spans="1:6" x14ac:dyDescent="0.25">
      <c r="A176" s="11" t="s">
        <v>314</v>
      </c>
      <c r="B176" s="11" t="s">
        <v>5</v>
      </c>
      <c r="C176" s="11" t="s">
        <v>718</v>
      </c>
      <c r="D176" s="11" t="s">
        <v>10</v>
      </c>
      <c r="E176" s="73">
        <v>260</v>
      </c>
      <c r="F176" s="11"/>
    </row>
    <row r="177" spans="1:6" x14ac:dyDescent="0.25">
      <c r="A177" s="4" t="s">
        <v>314</v>
      </c>
      <c r="B177" s="4" t="s">
        <v>5</v>
      </c>
      <c r="C177" s="4" t="s">
        <v>718</v>
      </c>
      <c r="D177" s="4" t="s">
        <v>13</v>
      </c>
      <c r="E177" s="5">
        <v>165</v>
      </c>
      <c r="F177" s="4" t="s">
        <v>327</v>
      </c>
    </row>
    <row r="178" spans="1:6" x14ac:dyDescent="0.25">
      <c r="A178" s="11" t="s">
        <v>314</v>
      </c>
      <c r="B178" s="11" t="s">
        <v>5</v>
      </c>
      <c r="C178" s="11" t="s">
        <v>718</v>
      </c>
      <c r="D178" s="11" t="s">
        <v>43</v>
      </c>
      <c r="E178" s="73">
        <v>165</v>
      </c>
      <c r="F178" s="11"/>
    </row>
    <row r="179" spans="1:6" x14ac:dyDescent="0.25">
      <c r="A179" s="4" t="s">
        <v>314</v>
      </c>
      <c r="B179" s="4" t="s">
        <v>5</v>
      </c>
      <c r="C179" s="4" t="s">
        <v>718</v>
      </c>
      <c r="D179" s="4" t="s">
        <v>42</v>
      </c>
      <c r="E179" s="5">
        <v>285</v>
      </c>
      <c r="F179" s="4"/>
    </row>
    <row r="180" spans="1:6" x14ac:dyDescent="0.25">
      <c r="A180" s="11" t="s">
        <v>314</v>
      </c>
      <c r="B180" s="11" t="s">
        <v>315</v>
      </c>
      <c r="C180" s="11" t="s">
        <v>718</v>
      </c>
      <c r="D180" s="11" t="s">
        <v>10</v>
      </c>
      <c r="E180" s="73">
        <v>260</v>
      </c>
      <c r="F180" s="11"/>
    </row>
    <row r="181" spans="1:6" x14ac:dyDescent="0.25">
      <c r="A181" s="4" t="s">
        <v>314</v>
      </c>
      <c r="B181" s="4" t="s">
        <v>315</v>
      </c>
      <c r="C181" s="4" t="s">
        <v>718</v>
      </c>
      <c r="D181" s="4" t="s">
        <v>13</v>
      </c>
      <c r="E181" s="5">
        <v>165</v>
      </c>
      <c r="F181" s="4" t="s">
        <v>943</v>
      </c>
    </row>
    <row r="182" spans="1:6" ht="15.75" thickBot="1" x14ac:dyDescent="0.3">
      <c r="A182" s="12" t="s">
        <v>314</v>
      </c>
      <c r="B182" s="12" t="s">
        <v>315</v>
      </c>
      <c r="C182" s="12" t="s">
        <v>718</v>
      </c>
      <c r="D182" s="12" t="s">
        <v>43</v>
      </c>
      <c r="E182" s="74">
        <v>165</v>
      </c>
      <c r="F182" s="12"/>
    </row>
    <row r="183" spans="1:6" ht="15.75" thickTop="1" x14ac:dyDescent="0.25"/>
  </sheetData>
  <autoFilter ref="A2:F2" xr:uid="{1DCAC235-F594-440F-8D2B-E223A7E0CF87}">
    <sortState xmlns:xlrd2="http://schemas.microsoft.com/office/spreadsheetml/2017/richdata2" ref="A3:F182">
      <sortCondition ref="A2"/>
    </sortState>
  </autoFilter>
  <mergeCells count="1">
    <mergeCell ref="B1:F1"/>
  </mergeCells>
  <dataValidations count="1">
    <dataValidation type="list" allowBlank="1" showInputMessage="1" showErrorMessage="1" prompt="Please select from the dropdown list." sqref="D3:D68 D75:D97 D99:D147 D149:D182" xr:uid="{35184E18-D93C-438C-A613-F217C3F46B61}">
      <formula1>"Partner, Director, Senior Manager, Associate Director, Principal, Associate, Senior, Scientist, Specialist, Technician, Draftsperson, Graduate"</formula1>
    </dataValidation>
  </dataValidations>
  <hyperlinks>
    <hyperlink ref="A1" location="Summary!A1" display="Link to SUMMARY Worksheet" xr:uid="{A8EE0B45-247A-4B6E-96DC-E12C445715E0}"/>
  </hyperlinks>
  <pageMargins left="0.7" right="0.7" top="0.75" bottom="0.75" header="0.3" footer="0.3"/>
  <headerFooter>
    <oddHeader>&amp;C&amp;"Calibri"&amp;12&amp;KFF0000 OFFICIAL&amp;1#_x000D_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8D203-A0B7-4EFB-A190-86746FA57B91}">
  <sheetPr>
    <tabColor theme="9" tint="-0.249977111117893"/>
  </sheetPr>
  <dimension ref="A1:N23"/>
  <sheetViews>
    <sheetView showGridLines="0" workbookViewId="0">
      <selection activeCell="A2" sqref="A2"/>
    </sheetView>
  </sheetViews>
  <sheetFormatPr defaultRowHeight="15" x14ac:dyDescent="0.25"/>
  <cols>
    <col min="1" max="1" width="37.7109375" customWidth="1"/>
    <col min="2" max="13" width="14.42578125" customWidth="1"/>
    <col min="14" max="14" width="11.28515625" bestFit="1" customWidth="1"/>
    <col min="15" max="16" width="9" bestFit="1" customWidth="1"/>
    <col min="17" max="17" width="15" bestFit="1" customWidth="1"/>
    <col min="18" max="18" width="9.85546875" bestFit="1" customWidth="1"/>
    <col min="19" max="19" width="10.7109375" bestFit="1" customWidth="1"/>
    <col min="20" max="20" width="25.28515625" bestFit="1" customWidth="1"/>
    <col min="21" max="21" width="27.7109375" bestFit="1" customWidth="1"/>
    <col min="22" max="22" width="9" bestFit="1" customWidth="1"/>
    <col min="23" max="23" width="9.28515625" bestFit="1" customWidth="1"/>
    <col min="24" max="25" width="9" bestFit="1" customWidth="1"/>
    <col min="26" max="26" width="9.85546875" bestFit="1" customWidth="1"/>
    <col min="27" max="27" width="10.7109375" bestFit="1" customWidth="1"/>
    <col min="28" max="28" width="30.85546875" bestFit="1" customWidth="1"/>
    <col min="29" max="29" width="38.85546875" bestFit="1" customWidth="1"/>
    <col min="30" max="31" width="9" bestFit="1" customWidth="1"/>
    <col min="32" max="32" width="9.85546875" bestFit="1" customWidth="1"/>
    <col min="33" max="33" width="42.140625" bestFit="1" customWidth="1"/>
    <col min="34" max="34" width="25" bestFit="1" customWidth="1"/>
    <col min="35" max="35" width="28.140625" bestFit="1" customWidth="1"/>
    <col min="36" max="36" width="13.7109375" bestFit="1" customWidth="1"/>
    <col min="37" max="38" width="9" bestFit="1" customWidth="1"/>
    <col min="39" max="39" width="9.85546875" bestFit="1" customWidth="1"/>
    <col min="40" max="40" width="10.7109375" bestFit="1" customWidth="1"/>
    <col min="41" max="41" width="16.85546875" bestFit="1" customWidth="1"/>
    <col min="42" max="42" width="32.5703125" bestFit="1" customWidth="1"/>
    <col min="43" max="44" width="9" bestFit="1" customWidth="1"/>
    <col min="45" max="45" width="15" bestFit="1" customWidth="1"/>
    <col min="46" max="46" width="9.85546875" bestFit="1" customWidth="1"/>
    <col min="47" max="47" width="35.7109375" bestFit="1" customWidth="1"/>
    <col min="48" max="48" width="18.42578125" bestFit="1" customWidth="1"/>
    <col min="49" max="50" width="9" bestFit="1" customWidth="1"/>
    <col min="51" max="51" width="9.85546875" bestFit="1" customWidth="1"/>
    <col min="52" max="52" width="21.7109375" bestFit="1" customWidth="1"/>
    <col min="53" max="53" width="39.85546875" bestFit="1" customWidth="1"/>
    <col min="54" max="54" width="17.85546875" bestFit="1" customWidth="1"/>
    <col min="55" max="55" width="9" bestFit="1" customWidth="1"/>
    <col min="56" max="56" width="12.85546875" bestFit="1" customWidth="1"/>
    <col min="57" max="57" width="9.28515625" bestFit="1" customWidth="1"/>
    <col min="58" max="58" width="9" bestFit="1" customWidth="1"/>
    <col min="59" max="59" width="9.85546875" bestFit="1" customWidth="1"/>
    <col min="60" max="60" width="43" bestFit="1" customWidth="1"/>
    <col min="61" max="61" width="25" bestFit="1" customWidth="1"/>
    <col min="62" max="62" width="17.85546875" bestFit="1" customWidth="1"/>
    <col min="63" max="63" width="9" bestFit="1" customWidth="1"/>
    <col min="64" max="64" width="9.28515625" bestFit="1" customWidth="1"/>
    <col min="65" max="66" width="9" bestFit="1" customWidth="1"/>
    <col min="67" max="67" width="15" bestFit="1" customWidth="1"/>
    <col min="68" max="68" width="9.85546875" bestFit="1" customWidth="1"/>
    <col min="69" max="69" width="10.7109375" bestFit="1" customWidth="1"/>
    <col min="70" max="70" width="28.140625" bestFit="1" customWidth="1"/>
    <col min="71" max="71" width="20" bestFit="1" customWidth="1"/>
    <col min="72" max="74" width="9" bestFit="1" customWidth="1"/>
    <col min="75" max="75" width="10.7109375" bestFit="1" customWidth="1"/>
    <col min="76" max="76" width="23.140625" bestFit="1" customWidth="1"/>
    <col min="77" max="77" width="11.5703125" bestFit="1" customWidth="1"/>
  </cols>
  <sheetData>
    <row r="1" spans="1:14" ht="25.5" x14ac:dyDescent="0.5">
      <c r="A1" s="26" t="s">
        <v>194</v>
      </c>
      <c r="B1" s="163" t="s">
        <v>947</v>
      </c>
      <c r="C1" s="163"/>
      <c r="D1" s="163"/>
      <c r="E1" s="163"/>
      <c r="F1" s="163"/>
      <c r="G1" s="163"/>
      <c r="H1" s="163"/>
      <c r="I1" s="163"/>
      <c r="J1" s="163"/>
      <c r="K1" s="163"/>
      <c r="L1" s="163"/>
      <c r="M1" s="163"/>
    </row>
    <row r="2" spans="1:14" ht="17.25" thickBot="1" x14ac:dyDescent="0.35">
      <c r="A2" s="28" t="s">
        <v>141</v>
      </c>
      <c r="B2" s="28" t="s">
        <v>142</v>
      </c>
      <c r="C2" s="28"/>
      <c r="D2" s="28"/>
      <c r="E2" s="28"/>
      <c r="F2" s="28"/>
      <c r="G2" s="28"/>
      <c r="H2" s="28"/>
      <c r="I2" s="28"/>
      <c r="J2" s="28"/>
      <c r="K2" s="28"/>
      <c r="L2" s="28"/>
      <c r="M2" s="28"/>
    </row>
    <row r="3" spans="1:14"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4" ht="16.5" x14ac:dyDescent="0.3">
      <c r="A4" s="90" t="s">
        <v>466</v>
      </c>
      <c r="B4" s="58"/>
      <c r="C4" s="59">
        <v>330</v>
      </c>
      <c r="D4" s="59">
        <v>380</v>
      </c>
      <c r="E4" s="59"/>
      <c r="F4" s="59"/>
      <c r="G4" s="59"/>
      <c r="H4" s="59">
        <v>280</v>
      </c>
      <c r="I4" s="59">
        <v>170</v>
      </c>
      <c r="J4" s="59">
        <v>225</v>
      </c>
      <c r="K4" s="59"/>
      <c r="L4" s="59"/>
      <c r="M4" s="59"/>
    </row>
    <row r="5" spans="1:14" ht="16.5" x14ac:dyDescent="0.3">
      <c r="A5" s="71" t="s">
        <v>44</v>
      </c>
      <c r="B5" s="60">
        <v>340</v>
      </c>
      <c r="C5" s="33">
        <v>375</v>
      </c>
      <c r="D5" s="33">
        <v>420</v>
      </c>
      <c r="E5" s="33">
        <v>200</v>
      </c>
      <c r="F5" s="33">
        <v>180</v>
      </c>
      <c r="G5" s="33">
        <v>420</v>
      </c>
      <c r="H5" s="33">
        <v>340</v>
      </c>
      <c r="I5" s="33">
        <v>290</v>
      </c>
      <c r="J5" s="33">
        <v>290</v>
      </c>
      <c r="K5" s="33">
        <v>375</v>
      </c>
      <c r="L5" s="33">
        <v>230</v>
      </c>
      <c r="M5" s="33">
        <v>250</v>
      </c>
    </row>
    <row r="6" spans="1:14" ht="16.5" x14ac:dyDescent="0.3">
      <c r="A6" s="57" t="s">
        <v>61</v>
      </c>
      <c r="B6" s="60">
        <v>341</v>
      </c>
      <c r="C6" s="33"/>
      <c r="D6" s="33">
        <v>385</v>
      </c>
      <c r="E6" s="33"/>
      <c r="F6" s="33">
        <v>187</v>
      </c>
      <c r="G6" s="33"/>
      <c r="H6" s="33">
        <v>363</v>
      </c>
      <c r="I6" s="33"/>
      <c r="J6" s="33">
        <v>264</v>
      </c>
      <c r="K6" s="33"/>
      <c r="L6" s="33">
        <v>308</v>
      </c>
      <c r="M6" s="33">
        <v>231</v>
      </c>
    </row>
    <row r="7" spans="1:14" ht="16.5" x14ac:dyDescent="0.3">
      <c r="A7" s="71" t="s">
        <v>352</v>
      </c>
      <c r="B7" s="60"/>
      <c r="C7" s="33"/>
      <c r="D7" s="33"/>
      <c r="E7" s="33"/>
      <c r="F7" s="33"/>
      <c r="G7" s="33"/>
      <c r="H7" s="33">
        <v>352</v>
      </c>
      <c r="I7" s="33">
        <v>198</v>
      </c>
      <c r="J7" s="33">
        <v>286</v>
      </c>
      <c r="K7" s="33"/>
      <c r="L7" s="33">
        <v>165</v>
      </c>
      <c r="M7" s="33"/>
    </row>
    <row r="8" spans="1:14" ht="16.5" x14ac:dyDescent="0.3">
      <c r="A8" s="57" t="s">
        <v>522</v>
      </c>
      <c r="B8" s="60"/>
      <c r="C8" s="33"/>
      <c r="D8" s="33"/>
      <c r="E8" s="33"/>
      <c r="F8" s="33"/>
      <c r="G8" s="33">
        <v>212</v>
      </c>
      <c r="H8" s="33"/>
      <c r="I8" s="33"/>
      <c r="J8" s="33"/>
      <c r="K8" s="33"/>
      <c r="L8" s="33"/>
      <c r="M8" s="33"/>
    </row>
    <row r="9" spans="1:14" ht="16.5" x14ac:dyDescent="0.3">
      <c r="A9" s="71" t="s">
        <v>62</v>
      </c>
      <c r="B9" s="60">
        <v>304.70000000000005</v>
      </c>
      <c r="C9" s="33"/>
      <c r="D9" s="33">
        <v>403.70000000000005</v>
      </c>
      <c r="E9" s="33"/>
      <c r="F9" s="33"/>
      <c r="G9" s="33"/>
      <c r="H9" s="33"/>
      <c r="I9" s="33"/>
      <c r="J9" s="33">
        <v>261.8</v>
      </c>
      <c r="K9" s="33"/>
      <c r="L9" s="33">
        <v>227.70000000000002</v>
      </c>
      <c r="M9" s="33">
        <v>72.599999999999994</v>
      </c>
    </row>
    <row r="10" spans="1:14" ht="16.5" x14ac:dyDescent="0.3">
      <c r="A10" s="57" t="s">
        <v>971</v>
      </c>
      <c r="B10" s="60"/>
      <c r="C10" s="33"/>
      <c r="D10" s="33">
        <v>344</v>
      </c>
      <c r="E10" s="33"/>
      <c r="F10" s="33"/>
      <c r="G10" s="33"/>
      <c r="H10" s="33">
        <v>260</v>
      </c>
      <c r="I10" s="33"/>
      <c r="J10" s="33">
        <v>250</v>
      </c>
      <c r="K10" s="33">
        <v>312</v>
      </c>
      <c r="L10" s="33">
        <v>219</v>
      </c>
      <c r="M10" s="33"/>
    </row>
    <row r="11" spans="1:14" ht="16.5" x14ac:dyDescent="0.3">
      <c r="A11" s="71" t="s">
        <v>481</v>
      </c>
      <c r="B11" s="60">
        <v>297</v>
      </c>
      <c r="C11" s="33"/>
      <c r="D11" s="33"/>
      <c r="E11" s="33"/>
      <c r="F11" s="33"/>
      <c r="G11" s="33"/>
      <c r="H11" s="33">
        <v>385</v>
      </c>
      <c r="I11" s="33"/>
      <c r="J11" s="33">
        <v>242</v>
      </c>
      <c r="K11" s="33"/>
      <c r="L11" s="33">
        <v>198</v>
      </c>
      <c r="M11" s="33"/>
    </row>
    <row r="12" spans="1:14" ht="16.5" x14ac:dyDescent="0.3">
      <c r="A12" s="57" t="s">
        <v>452</v>
      </c>
      <c r="B12" s="60">
        <v>297</v>
      </c>
      <c r="C12" s="33">
        <v>396</v>
      </c>
      <c r="D12" s="33">
        <v>396</v>
      </c>
      <c r="E12" s="33">
        <v>225.5</v>
      </c>
      <c r="F12" s="33">
        <v>214.5</v>
      </c>
      <c r="G12" s="33"/>
      <c r="H12" s="33"/>
      <c r="I12" s="33"/>
      <c r="J12" s="33">
        <v>264</v>
      </c>
      <c r="K12" s="33"/>
      <c r="L12" s="33">
        <v>220</v>
      </c>
      <c r="M12" s="33"/>
    </row>
    <row r="13" spans="1:14" ht="16.5" x14ac:dyDescent="0.3">
      <c r="A13" s="71" t="s">
        <v>68</v>
      </c>
      <c r="B13" s="60">
        <v>286</v>
      </c>
      <c r="C13" s="33">
        <v>341</v>
      </c>
      <c r="D13" s="33">
        <v>396</v>
      </c>
      <c r="E13" s="33"/>
      <c r="F13" s="33">
        <v>132</v>
      </c>
      <c r="G13" s="33"/>
      <c r="H13" s="33">
        <v>319</v>
      </c>
      <c r="I13" s="33"/>
      <c r="J13" s="33">
        <v>242</v>
      </c>
      <c r="K13" s="33">
        <v>374</v>
      </c>
      <c r="L13" s="33">
        <v>264</v>
      </c>
      <c r="M13" s="33">
        <v>209</v>
      </c>
    </row>
    <row r="14" spans="1:14" ht="17.25" thickBot="1" x14ac:dyDescent="0.35">
      <c r="A14" s="61" t="s">
        <v>501</v>
      </c>
      <c r="B14" s="62">
        <v>231</v>
      </c>
      <c r="C14" s="39"/>
      <c r="D14" s="39">
        <v>275</v>
      </c>
      <c r="E14" s="39"/>
      <c r="F14" s="39"/>
      <c r="G14" s="39"/>
      <c r="H14" s="39">
        <v>250</v>
      </c>
      <c r="I14" s="39"/>
      <c r="J14" s="39">
        <v>209</v>
      </c>
      <c r="K14" s="39"/>
      <c r="L14" s="39"/>
      <c r="M14" s="39">
        <v>165</v>
      </c>
    </row>
    <row r="15" spans="1:14" ht="15.75" thickTop="1" x14ac:dyDescent="0.25"/>
    <row r="16" spans="1:14" x14ac:dyDescent="0.25">
      <c r="A16" s="48" t="s">
        <v>186</v>
      </c>
      <c r="B16" s="41">
        <f>AVERAGE(B4:B14)</f>
        <v>299.52857142857141</v>
      </c>
      <c r="C16" s="41">
        <f t="shared" ref="C16:M16" si="0">AVERAGE(C4:C14)</f>
        <v>360.5</v>
      </c>
      <c r="D16" s="41">
        <f t="shared" si="0"/>
        <v>374.96249999999998</v>
      </c>
      <c r="E16" s="41">
        <f t="shared" si="0"/>
        <v>212.75</v>
      </c>
      <c r="F16" s="41">
        <f t="shared" si="0"/>
        <v>178.375</v>
      </c>
      <c r="G16" s="41">
        <f t="shared" si="0"/>
        <v>316</v>
      </c>
      <c r="H16" s="41">
        <f t="shared" si="0"/>
        <v>318.625</v>
      </c>
      <c r="I16" s="41">
        <f t="shared" si="0"/>
        <v>219.33333333333334</v>
      </c>
      <c r="J16" s="41">
        <f t="shared" si="0"/>
        <v>253.38000000000002</v>
      </c>
      <c r="K16" s="41">
        <f t="shared" si="0"/>
        <v>353.66666666666669</v>
      </c>
      <c r="L16" s="41">
        <f t="shared" si="0"/>
        <v>228.96250000000001</v>
      </c>
      <c r="M16" s="41">
        <f t="shared" si="0"/>
        <v>185.52</v>
      </c>
      <c r="N16" s="41"/>
    </row>
    <row r="17" spans="1:14" x14ac:dyDescent="0.25">
      <c r="A17" s="48" t="s">
        <v>187</v>
      </c>
      <c r="B17" s="41">
        <f>STDEV(B4:B14)</f>
        <v>37.140575937273745</v>
      </c>
      <c r="C17" s="41">
        <f t="shared" ref="C17:M17" si="1">STDEV(C4:C14)</f>
        <v>30.446674695276659</v>
      </c>
      <c r="D17" s="41">
        <f t="shared" si="1"/>
        <v>46.007264566122281</v>
      </c>
      <c r="E17" s="41">
        <f t="shared" si="1"/>
        <v>18.031222920256962</v>
      </c>
      <c r="F17" s="41">
        <f t="shared" si="1"/>
        <v>34.315630549357536</v>
      </c>
      <c r="G17" s="41">
        <f t="shared" si="1"/>
        <v>147.07821048680188</v>
      </c>
      <c r="H17" s="41">
        <f t="shared" si="1"/>
        <v>50.119678199856217</v>
      </c>
      <c r="I17" s="41">
        <f t="shared" si="1"/>
        <v>62.780039290632246</v>
      </c>
      <c r="J17" s="41">
        <f t="shared" si="1"/>
        <v>25.269648021116385</v>
      </c>
      <c r="K17" s="41">
        <f t="shared" si="1"/>
        <v>36.087855759705832</v>
      </c>
      <c r="L17" s="41">
        <f t="shared" si="1"/>
        <v>42.605631334702394</v>
      </c>
      <c r="M17" s="41">
        <f t="shared" si="1"/>
        <v>70.621186622712585</v>
      </c>
      <c r="N17" s="41"/>
    </row>
    <row r="18" spans="1:14" x14ac:dyDescent="0.25">
      <c r="A18" s="48" t="s">
        <v>188</v>
      </c>
      <c r="B18" s="41">
        <f>SUM(B16:B17)</f>
        <v>336.66914736584516</v>
      </c>
      <c r="C18" s="41">
        <f t="shared" ref="C18:M18" si="2">SUM(C16:C17)</f>
        <v>390.94667469527667</v>
      </c>
      <c r="D18" s="41">
        <f t="shared" si="2"/>
        <v>420.96976456612225</v>
      </c>
      <c r="E18" s="41">
        <f t="shared" si="2"/>
        <v>230.78122292025697</v>
      </c>
      <c r="F18" s="41">
        <f t="shared" si="2"/>
        <v>212.69063054935754</v>
      </c>
      <c r="G18" s="41">
        <f t="shared" si="2"/>
        <v>463.07821048680188</v>
      </c>
      <c r="H18" s="41">
        <f t="shared" si="2"/>
        <v>368.7446781998562</v>
      </c>
      <c r="I18" s="41">
        <f t="shared" si="2"/>
        <v>282.11337262396557</v>
      </c>
      <c r="J18" s="41">
        <f t="shared" si="2"/>
        <v>278.64964802111643</v>
      </c>
      <c r="K18" s="41">
        <f t="shared" si="2"/>
        <v>389.75452242637255</v>
      </c>
      <c r="L18" s="41">
        <f t="shared" si="2"/>
        <v>271.5681313347024</v>
      </c>
      <c r="M18" s="41">
        <f t="shared" si="2"/>
        <v>256.14118662271261</v>
      </c>
      <c r="N18" s="41"/>
    </row>
    <row r="20" spans="1:14" x14ac:dyDescent="0.25">
      <c r="A20" s="72" t="s">
        <v>195</v>
      </c>
    </row>
    <row r="21" spans="1:14" x14ac:dyDescent="0.25">
      <c r="A21" s="43" t="s">
        <v>193</v>
      </c>
    </row>
    <row r="22" spans="1:14" x14ac:dyDescent="0.25">
      <c r="A22" s="44" t="s">
        <v>191</v>
      </c>
      <c r="B22" s="45" t="s">
        <v>192</v>
      </c>
    </row>
    <row r="23" spans="1:14" x14ac:dyDescent="0.25">
      <c r="A23" s="46" t="s">
        <v>189</v>
      </c>
      <c r="B23" s="47" t="s">
        <v>190</v>
      </c>
    </row>
  </sheetData>
  <mergeCells count="1">
    <mergeCell ref="B1:M1"/>
  </mergeCells>
  <conditionalFormatting pivot="1" sqref="B4:M14">
    <cfRule type="cellIs" dxfId="45" priority="4" operator="greaterThan">
      <formula>B$18</formula>
    </cfRule>
  </conditionalFormatting>
  <conditionalFormatting pivot="1" sqref="B4:M14">
    <cfRule type="cellIs" dxfId="44" priority="3" operator="between">
      <formula>B$16</formula>
      <formula>B$18</formula>
    </cfRule>
  </conditionalFormatting>
  <conditionalFormatting pivot="1" sqref="B4:M14">
    <cfRule type="cellIs" dxfId="43" priority="2" operator="lessThan">
      <formula>B$16</formula>
    </cfRule>
  </conditionalFormatting>
  <conditionalFormatting pivot="1" sqref="B4:M14">
    <cfRule type="containsBlanks" dxfId="42" priority="1">
      <formula>LEN(TRIM(B4))=0</formula>
    </cfRule>
  </conditionalFormatting>
  <hyperlinks>
    <hyperlink ref="A1" location="Summary!A1" display="Link to SUMMARY Worksheet" xr:uid="{E139D1E9-854A-4680-8F55-077F945F0848}"/>
  </hyperlinks>
  <pageMargins left="0.7" right="0.7" top="0.75" bottom="0.75" header="0.3" footer="0.3"/>
  <headerFooter>
    <oddHeader>&amp;C&amp;"Calibri"&amp;12&amp;KFF0000 OFFICIAL&amp;1#_x000D_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B3EF9-95F1-4AFB-8CCE-A792873A6450}">
  <sheetPr>
    <tabColor theme="2" tint="-9.9978637043366805E-2"/>
  </sheetPr>
  <dimension ref="A1:F7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946</v>
      </c>
      <c r="C1" s="165"/>
      <c r="D1" s="165"/>
      <c r="E1" s="165"/>
      <c r="F1" s="165"/>
    </row>
    <row r="2" spans="1:6" ht="30.75" thickTop="1" x14ac:dyDescent="0.25">
      <c r="A2" s="83" t="s">
        <v>112</v>
      </c>
      <c r="B2" s="84" t="s">
        <v>0</v>
      </c>
      <c r="C2" s="83" t="s">
        <v>1</v>
      </c>
      <c r="D2" s="83" t="s">
        <v>2</v>
      </c>
      <c r="E2" s="84" t="s">
        <v>3</v>
      </c>
      <c r="F2" s="85" t="s">
        <v>4</v>
      </c>
    </row>
    <row r="3" spans="1:6" x14ac:dyDescent="0.25">
      <c r="A3" s="4" t="s">
        <v>466</v>
      </c>
      <c r="B3" s="4" t="s">
        <v>330</v>
      </c>
      <c r="C3" s="4" t="s">
        <v>801</v>
      </c>
      <c r="D3" s="4" t="s">
        <v>18</v>
      </c>
      <c r="E3" s="5">
        <v>380</v>
      </c>
      <c r="F3" s="4"/>
    </row>
    <row r="4" spans="1:6" x14ac:dyDescent="0.25">
      <c r="A4" s="11" t="s">
        <v>466</v>
      </c>
      <c r="B4" s="11" t="s">
        <v>198</v>
      </c>
      <c r="C4" s="11" t="s">
        <v>801</v>
      </c>
      <c r="D4" s="11" t="s">
        <v>21</v>
      </c>
      <c r="E4" s="73">
        <v>330</v>
      </c>
      <c r="F4" s="11"/>
    </row>
    <row r="5" spans="1:6" x14ac:dyDescent="0.25">
      <c r="A5" s="4" t="s">
        <v>466</v>
      </c>
      <c r="B5" s="4" t="s">
        <v>198</v>
      </c>
      <c r="C5" s="4" t="s">
        <v>802</v>
      </c>
      <c r="D5" s="4" t="s">
        <v>42</v>
      </c>
      <c r="E5" s="5">
        <v>280</v>
      </c>
      <c r="F5" s="4"/>
    </row>
    <row r="6" spans="1:6" x14ac:dyDescent="0.25">
      <c r="A6" s="11" t="s">
        <v>466</v>
      </c>
      <c r="B6" s="11" t="s">
        <v>198</v>
      </c>
      <c r="C6" s="11" t="s">
        <v>802</v>
      </c>
      <c r="D6" s="11" t="s">
        <v>10</v>
      </c>
      <c r="E6" s="73">
        <v>225</v>
      </c>
      <c r="F6" s="11"/>
    </row>
    <row r="7" spans="1:6" ht="15.75" thickBot="1" x14ac:dyDescent="0.3">
      <c r="A7" s="50" t="s">
        <v>466</v>
      </c>
      <c r="B7" s="50" t="s">
        <v>198</v>
      </c>
      <c r="C7" s="50" t="s">
        <v>802</v>
      </c>
      <c r="D7" s="50" t="s">
        <v>25</v>
      </c>
      <c r="E7" s="51">
        <v>170</v>
      </c>
      <c r="F7" s="50"/>
    </row>
    <row r="8" spans="1:6" ht="57.75" thickTop="1" x14ac:dyDescent="0.25">
      <c r="A8" s="10" t="s">
        <v>44</v>
      </c>
      <c r="B8" s="10" t="s">
        <v>38</v>
      </c>
      <c r="C8" s="10" t="s">
        <v>948</v>
      </c>
      <c r="D8" s="10" t="s">
        <v>40</v>
      </c>
      <c r="E8" s="75">
        <v>420</v>
      </c>
      <c r="F8" s="10" t="s">
        <v>212</v>
      </c>
    </row>
    <row r="9" spans="1:6" ht="57" x14ac:dyDescent="0.25">
      <c r="A9" s="4" t="s">
        <v>44</v>
      </c>
      <c r="B9" s="4" t="s">
        <v>38</v>
      </c>
      <c r="C9" s="4" t="s">
        <v>948</v>
      </c>
      <c r="D9" s="4" t="s">
        <v>18</v>
      </c>
      <c r="E9" s="5">
        <v>420</v>
      </c>
      <c r="F9" s="4" t="s">
        <v>212</v>
      </c>
    </row>
    <row r="10" spans="1:6" ht="57" x14ac:dyDescent="0.25">
      <c r="A10" s="11" t="s">
        <v>44</v>
      </c>
      <c r="B10" s="11" t="s">
        <v>38</v>
      </c>
      <c r="C10" s="11" t="s">
        <v>948</v>
      </c>
      <c r="D10" s="11" t="s">
        <v>7</v>
      </c>
      <c r="E10" s="73">
        <v>375</v>
      </c>
      <c r="F10" s="11" t="s">
        <v>212</v>
      </c>
    </row>
    <row r="11" spans="1:6" ht="57" x14ac:dyDescent="0.25">
      <c r="A11" s="4" t="s">
        <v>44</v>
      </c>
      <c r="B11" s="4" t="s">
        <v>38</v>
      </c>
      <c r="C11" s="4" t="s">
        <v>948</v>
      </c>
      <c r="D11" s="4" t="s">
        <v>21</v>
      </c>
      <c r="E11" s="5">
        <v>375</v>
      </c>
      <c r="F11" s="4" t="s">
        <v>212</v>
      </c>
    </row>
    <row r="12" spans="1:6" ht="57" x14ac:dyDescent="0.25">
      <c r="A12" s="11" t="s">
        <v>44</v>
      </c>
      <c r="B12" s="11" t="s">
        <v>38</v>
      </c>
      <c r="C12" s="11" t="s">
        <v>948</v>
      </c>
      <c r="D12" s="11" t="s">
        <v>42</v>
      </c>
      <c r="E12" s="73">
        <v>340</v>
      </c>
      <c r="F12" s="11" t="s">
        <v>212</v>
      </c>
    </row>
    <row r="13" spans="1:6" ht="57" x14ac:dyDescent="0.25">
      <c r="A13" s="4" t="s">
        <v>44</v>
      </c>
      <c r="B13" s="4" t="s">
        <v>38</v>
      </c>
      <c r="C13" s="4" t="s">
        <v>948</v>
      </c>
      <c r="D13" s="4" t="s">
        <v>9</v>
      </c>
      <c r="E13" s="5">
        <v>340</v>
      </c>
      <c r="F13" s="4" t="s">
        <v>212</v>
      </c>
    </row>
    <row r="14" spans="1:6" ht="57" x14ac:dyDescent="0.25">
      <c r="A14" s="11" t="s">
        <v>44</v>
      </c>
      <c r="B14" s="11" t="s">
        <v>38</v>
      </c>
      <c r="C14" s="11" t="s">
        <v>948</v>
      </c>
      <c r="D14" s="11" t="s">
        <v>10</v>
      </c>
      <c r="E14" s="73">
        <v>290</v>
      </c>
      <c r="F14" s="11" t="s">
        <v>212</v>
      </c>
    </row>
    <row r="15" spans="1:6" ht="57" x14ac:dyDescent="0.25">
      <c r="A15" s="4" t="s">
        <v>44</v>
      </c>
      <c r="B15" s="4" t="s">
        <v>38</v>
      </c>
      <c r="C15" s="4" t="s">
        <v>948</v>
      </c>
      <c r="D15" s="4" t="s">
        <v>25</v>
      </c>
      <c r="E15" s="5">
        <v>290</v>
      </c>
      <c r="F15" s="4" t="s">
        <v>212</v>
      </c>
    </row>
    <row r="16" spans="1:6" ht="57" x14ac:dyDescent="0.25">
      <c r="A16" s="11" t="s">
        <v>44</v>
      </c>
      <c r="B16" s="11" t="s">
        <v>38</v>
      </c>
      <c r="C16" s="11" t="s">
        <v>948</v>
      </c>
      <c r="D16" s="11" t="s">
        <v>34</v>
      </c>
      <c r="E16" s="73">
        <v>230</v>
      </c>
      <c r="F16" s="11" t="s">
        <v>212</v>
      </c>
    </row>
    <row r="17" spans="1:6" ht="57" x14ac:dyDescent="0.25">
      <c r="A17" s="4" t="s">
        <v>44</v>
      </c>
      <c r="B17" s="4" t="s">
        <v>38</v>
      </c>
      <c r="C17" s="4" t="s">
        <v>948</v>
      </c>
      <c r="D17" s="4" t="s">
        <v>13</v>
      </c>
      <c r="E17" s="5">
        <v>250</v>
      </c>
      <c r="F17" s="4" t="s">
        <v>212</v>
      </c>
    </row>
    <row r="18" spans="1:6" ht="57" x14ac:dyDescent="0.25">
      <c r="A18" s="11" t="s">
        <v>44</v>
      </c>
      <c r="B18" s="11" t="s">
        <v>38</v>
      </c>
      <c r="C18" s="11" t="s">
        <v>948</v>
      </c>
      <c r="D18" s="11" t="s">
        <v>43</v>
      </c>
      <c r="E18" s="73">
        <v>200</v>
      </c>
      <c r="F18" s="11" t="s">
        <v>212</v>
      </c>
    </row>
    <row r="19" spans="1:6" ht="57.75" thickBot="1" x14ac:dyDescent="0.3">
      <c r="A19" s="50" t="s">
        <v>44</v>
      </c>
      <c r="B19" s="50" t="s">
        <v>38</v>
      </c>
      <c r="C19" s="50" t="s">
        <v>948</v>
      </c>
      <c r="D19" s="50" t="s">
        <v>12</v>
      </c>
      <c r="E19" s="51">
        <v>180</v>
      </c>
      <c r="F19" s="50" t="s">
        <v>212</v>
      </c>
    </row>
    <row r="20" spans="1:6" ht="15.75" thickTop="1" x14ac:dyDescent="0.25">
      <c r="A20" s="10" t="s">
        <v>61</v>
      </c>
      <c r="B20" s="10" t="s">
        <v>53</v>
      </c>
      <c r="C20" s="10" t="s">
        <v>131</v>
      </c>
      <c r="D20" s="10" t="s">
        <v>18</v>
      </c>
      <c r="E20" s="75">
        <v>385</v>
      </c>
      <c r="F20" s="10" t="s">
        <v>18</v>
      </c>
    </row>
    <row r="21" spans="1:6" x14ac:dyDescent="0.25">
      <c r="A21" s="4" t="s">
        <v>61</v>
      </c>
      <c r="B21" s="4" t="s">
        <v>53</v>
      </c>
      <c r="C21" s="4" t="s">
        <v>131</v>
      </c>
      <c r="D21" s="4" t="s">
        <v>42</v>
      </c>
      <c r="E21" s="5">
        <v>363</v>
      </c>
      <c r="F21" s="4" t="s">
        <v>54</v>
      </c>
    </row>
    <row r="22" spans="1:6" x14ac:dyDescent="0.25">
      <c r="A22" s="11" t="s">
        <v>61</v>
      </c>
      <c r="B22" s="11" t="s">
        <v>53</v>
      </c>
      <c r="C22" s="11" t="s">
        <v>131</v>
      </c>
      <c r="D22" s="11" t="s">
        <v>9</v>
      </c>
      <c r="E22" s="73">
        <v>341</v>
      </c>
      <c r="F22" s="11" t="s">
        <v>55</v>
      </c>
    </row>
    <row r="23" spans="1:6" x14ac:dyDescent="0.25">
      <c r="A23" s="4" t="s">
        <v>61</v>
      </c>
      <c r="B23" s="4" t="s">
        <v>53</v>
      </c>
      <c r="C23" s="4" t="s">
        <v>131</v>
      </c>
      <c r="D23" s="4" t="s">
        <v>34</v>
      </c>
      <c r="E23" s="5">
        <v>308</v>
      </c>
      <c r="F23" s="4" t="s">
        <v>56</v>
      </c>
    </row>
    <row r="24" spans="1:6" ht="28.5" x14ac:dyDescent="0.25">
      <c r="A24" s="11" t="s">
        <v>61</v>
      </c>
      <c r="B24" s="11" t="s">
        <v>53</v>
      </c>
      <c r="C24" s="11" t="s">
        <v>131</v>
      </c>
      <c r="D24" s="11" t="s">
        <v>10</v>
      </c>
      <c r="E24" s="73">
        <v>264</v>
      </c>
      <c r="F24" s="11" t="s">
        <v>57</v>
      </c>
    </row>
    <row r="25" spans="1:6" x14ac:dyDescent="0.25">
      <c r="A25" s="4" t="s">
        <v>61</v>
      </c>
      <c r="B25" s="4" t="s">
        <v>53</v>
      </c>
      <c r="C25" s="4" t="s">
        <v>131</v>
      </c>
      <c r="D25" s="4" t="s">
        <v>13</v>
      </c>
      <c r="E25" s="5">
        <v>231</v>
      </c>
      <c r="F25" s="4" t="s">
        <v>58</v>
      </c>
    </row>
    <row r="26" spans="1:6" x14ac:dyDescent="0.25">
      <c r="A26" s="11" t="s">
        <v>61</v>
      </c>
      <c r="B26" s="11" t="s">
        <v>53</v>
      </c>
      <c r="C26" s="11" t="s">
        <v>131</v>
      </c>
      <c r="D26" s="11" t="s">
        <v>13</v>
      </c>
      <c r="E26" s="73">
        <v>198</v>
      </c>
      <c r="F26" s="11" t="s">
        <v>59</v>
      </c>
    </row>
    <row r="27" spans="1:6" ht="15.75" thickBot="1" x14ac:dyDescent="0.3">
      <c r="A27" s="50" t="s">
        <v>61</v>
      </c>
      <c r="B27" s="50" t="s">
        <v>53</v>
      </c>
      <c r="C27" s="50" t="s">
        <v>131</v>
      </c>
      <c r="D27" s="50" t="s">
        <v>12</v>
      </c>
      <c r="E27" s="51">
        <v>187</v>
      </c>
      <c r="F27" s="50" t="s">
        <v>60</v>
      </c>
    </row>
    <row r="28" spans="1:6" ht="29.25" thickTop="1" x14ac:dyDescent="0.25">
      <c r="A28" s="10" t="s">
        <v>352</v>
      </c>
      <c r="B28" s="10" t="s">
        <v>5</v>
      </c>
      <c r="C28" s="10" t="s">
        <v>953</v>
      </c>
      <c r="D28" s="10" t="s">
        <v>42</v>
      </c>
      <c r="E28" s="75">
        <v>297</v>
      </c>
      <c r="F28" s="10" t="s">
        <v>958</v>
      </c>
    </row>
    <row r="29" spans="1:6" ht="42.75" x14ac:dyDescent="0.25">
      <c r="A29" s="4" t="s">
        <v>352</v>
      </c>
      <c r="B29" s="4" t="s">
        <v>5</v>
      </c>
      <c r="C29" s="4" t="s">
        <v>954</v>
      </c>
      <c r="D29" s="4" t="s">
        <v>10</v>
      </c>
      <c r="E29" s="5">
        <v>253</v>
      </c>
      <c r="F29" s="4" t="s">
        <v>959</v>
      </c>
    </row>
    <row r="30" spans="1:6" ht="42.75" x14ac:dyDescent="0.25">
      <c r="A30" s="11" t="s">
        <v>352</v>
      </c>
      <c r="B30" s="11" t="s">
        <v>955</v>
      </c>
      <c r="C30" s="11" t="s">
        <v>956</v>
      </c>
      <c r="D30" s="11" t="s">
        <v>34</v>
      </c>
      <c r="E30" s="73">
        <v>165</v>
      </c>
      <c r="F30" s="11" t="s">
        <v>960</v>
      </c>
    </row>
    <row r="31" spans="1:6" ht="28.5" x14ac:dyDescent="0.25">
      <c r="A31" s="4" t="s">
        <v>352</v>
      </c>
      <c r="B31" s="4" t="s">
        <v>5</v>
      </c>
      <c r="C31" s="4" t="s">
        <v>957</v>
      </c>
      <c r="D31" s="4" t="s">
        <v>42</v>
      </c>
      <c r="E31" s="5">
        <v>352</v>
      </c>
      <c r="F31" s="4" t="s">
        <v>362</v>
      </c>
    </row>
    <row r="32" spans="1:6" ht="28.5" x14ac:dyDescent="0.25">
      <c r="A32" s="11" t="s">
        <v>352</v>
      </c>
      <c r="B32" s="11" t="s">
        <v>5</v>
      </c>
      <c r="C32" s="11" t="s">
        <v>957</v>
      </c>
      <c r="D32" s="11" t="s">
        <v>10</v>
      </c>
      <c r="E32" s="73">
        <v>286</v>
      </c>
      <c r="F32" s="11" t="s">
        <v>362</v>
      </c>
    </row>
    <row r="33" spans="1:6" ht="28.5" x14ac:dyDescent="0.25">
      <c r="A33" s="4" t="s">
        <v>352</v>
      </c>
      <c r="B33" s="4" t="s">
        <v>5</v>
      </c>
      <c r="C33" s="4" t="s">
        <v>957</v>
      </c>
      <c r="D33" s="4" t="s">
        <v>25</v>
      </c>
      <c r="E33" s="5">
        <v>198</v>
      </c>
      <c r="F33" s="4" t="s">
        <v>362</v>
      </c>
    </row>
    <row r="34" spans="1:6" ht="28.5" x14ac:dyDescent="0.25">
      <c r="A34" s="11" t="s">
        <v>352</v>
      </c>
      <c r="B34" s="11" t="s">
        <v>5</v>
      </c>
      <c r="C34" s="11" t="s">
        <v>957</v>
      </c>
      <c r="D34" s="11" t="s">
        <v>25</v>
      </c>
      <c r="E34" s="73">
        <v>165</v>
      </c>
      <c r="F34" s="11" t="s">
        <v>362</v>
      </c>
    </row>
    <row r="35" spans="1:6" ht="29.25" thickBot="1" x14ac:dyDescent="0.3">
      <c r="A35" s="50" t="s">
        <v>352</v>
      </c>
      <c r="B35" s="50" t="s">
        <v>5</v>
      </c>
      <c r="C35" s="50" t="s">
        <v>957</v>
      </c>
      <c r="D35" s="50" t="s">
        <v>25</v>
      </c>
      <c r="E35" s="51">
        <v>132</v>
      </c>
      <c r="F35" s="50" t="s">
        <v>362</v>
      </c>
    </row>
    <row r="36" spans="1:6" ht="101.25" thickTop="1" thickBot="1" x14ac:dyDescent="0.3">
      <c r="A36" s="106" t="s">
        <v>522</v>
      </c>
      <c r="B36" s="106" t="s">
        <v>827</v>
      </c>
      <c r="C36" s="106" t="s">
        <v>961</v>
      </c>
      <c r="D36" s="106" t="s">
        <v>40</v>
      </c>
      <c r="E36" s="107">
        <v>212</v>
      </c>
      <c r="F36" s="106"/>
    </row>
    <row r="37" spans="1:6" ht="15.75" thickTop="1" x14ac:dyDescent="0.25">
      <c r="A37" s="52" t="s">
        <v>62</v>
      </c>
      <c r="B37" s="52" t="s">
        <v>5</v>
      </c>
      <c r="C37" s="52" t="s">
        <v>949</v>
      </c>
      <c r="D37" s="52" t="s">
        <v>9</v>
      </c>
      <c r="E37" s="53">
        <v>304.70000000000005</v>
      </c>
      <c r="F37" s="52"/>
    </row>
    <row r="38" spans="1:6" x14ac:dyDescent="0.25">
      <c r="A38" s="11" t="s">
        <v>62</v>
      </c>
      <c r="B38" s="11" t="s">
        <v>950</v>
      </c>
      <c r="C38" s="11" t="s">
        <v>949</v>
      </c>
      <c r="D38" s="11" t="s">
        <v>18</v>
      </c>
      <c r="E38" s="73">
        <v>403.70000000000005</v>
      </c>
      <c r="F38" s="11"/>
    </row>
    <row r="39" spans="1:6" x14ac:dyDescent="0.25">
      <c r="A39" s="4" t="s">
        <v>62</v>
      </c>
      <c r="B39" s="4" t="s">
        <v>950</v>
      </c>
      <c r="C39" s="4" t="s">
        <v>949</v>
      </c>
      <c r="D39" s="4" t="s">
        <v>10</v>
      </c>
      <c r="E39" s="5">
        <v>261.8</v>
      </c>
      <c r="F39" s="4"/>
    </row>
    <row r="40" spans="1:6" x14ac:dyDescent="0.25">
      <c r="A40" s="11" t="s">
        <v>62</v>
      </c>
      <c r="B40" s="11" t="s">
        <v>950</v>
      </c>
      <c r="C40" s="11" t="s">
        <v>949</v>
      </c>
      <c r="D40" s="11" t="s">
        <v>34</v>
      </c>
      <c r="E40" s="73">
        <v>227.70000000000002</v>
      </c>
      <c r="F40" s="11"/>
    </row>
    <row r="41" spans="1:6" ht="15.75" thickBot="1" x14ac:dyDescent="0.3">
      <c r="A41" s="50" t="s">
        <v>62</v>
      </c>
      <c r="B41" s="50" t="s">
        <v>951</v>
      </c>
      <c r="C41" s="50" t="s">
        <v>949</v>
      </c>
      <c r="D41" s="50" t="s">
        <v>13</v>
      </c>
      <c r="E41" s="51">
        <v>72.599999999999994</v>
      </c>
      <c r="F41" s="50"/>
    </row>
    <row r="42" spans="1:6" ht="15.75" thickTop="1" x14ac:dyDescent="0.25">
      <c r="A42" s="10" t="s">
        <v>971</v>
      </c>
      <c r="B42" s="10" t="s">
        <v>198</v>
      </c>
      <c r="C42" s="10" t="s">
        <v>972</v>
      </c>
      <c r="D42" s="10" t="s">
        <v>18</v>
      </c>
      <c r="E42" s="75">
        <v>344</v>
      </c>
      <c r="F42" s="10"/>
    </row>
    <row r="43" spans="1:6" x14ac:dyDescent="0.25">
      <c r="A43" s="4" t="s">
        <v>971</v>
      </c>
      <c r="B43" s="4" t="s">
        <v>198</v>
      </c>
      <c r="C43" s="4" t="s">
        <v>972</v>
      </c>
      <c r="D43" s="4" t="s">
        <v>7</v>
      </c>
      <c r="E43" s="5">
        <v>312</v>
      </c>
      <c r="F43" s="4"/>
    </row>
    <row r="44" spans="1:6" x14ac:dyDescent="0.25">
      <c r="A44" s="11" t="s">
        <v>971</v>
      </c>
      <c r="B44" s="11" t="s">
        <v>198</v>
      </c>
      <c r="C44" s="11" t="s">
        <v>972</v>
      </c>
      <c r="D44" s="11" t="s">
        <v>42</v>
      </c>
      <c r="E44" s="73">
        <v>260</v>
      </c>
      <c r="F44" s="11"/>
    </row>
    <row r="45" spans="1:6" x14ac:dyDescent="0.25">
      <c r="A45" s="4" t="s">
        <v>971</v>
      </c>
      <c r="B45" s="4" t="s">
        <v>198</v>
      </c>
      <c r="C45" s="4" t="s">
        <v>972</v>
      </c>
      <c r="D45" s="4" t="s">
        <v>10</v>
      </c>
      <c r="E45" s="5">
        <v>250</v>
      </c>
      <c r="F45" s="4"/>
    </row>
    <row r="46" spans="1:6" ht="15.75" thickBot="1" x14ac:dyDescent="0.3">
      <c r="A46" s="12" t="s">
        <v>971</v>
      </c>
      <c r="B46" s="12" t="s">
        <v>198</v>
      </c>
      <c r="C46" s="12" t="s">
        <v>972</v>
      </c>
      <c r="D46" s="12" t="s">
        <v>34</v>
      </c>
      <c r="E46" s="74">
        <v>219</v>
      </c>
      <c r="F46" s="12"/>
    </row>
    <row r="47" spans="1:6" ht="15.75" thickTop="1" x14ac:dyDescent="0.25">
      <c r="A47" s="52" t="s">
        <v>481</v>
      </c>
      <c r="B47" s="52" t="s">
        <v>964</v>
      </c>
      <c r="C47" s="52" t="s">
        <v>965</v>
      </c>
      <c r="D47" s="52" t="s">
        <v>42</v>
      </c>
      <c r="E47" s="53">
        <v>385</v>
      </c>
      <c r="F47" s="52" t="s">
        <v>966</v>
      </c>
    </row>
    <row r="48" spans="1:6" x14ac:dyDescent="0.25">
      <c r="A48" s="11" t="s">
        <v>481</v>
      </c>
      <c r="B48" s="11" t="s">
        <v>964</v>
      </c>
      <c r="C48" s="11" t="s">
        <v>965</v>
      </c>
      <c r="D48" s="11" t="s">
        <v>9</v>
      </c>
      <c r="E48" s="73">
        <v>297</v>
      </c>
      <c r="F48" s="11" t="s">
        <v>967</v>
      </c>
    </row>
    <row r="49" spans="1:6" x14ac:dyDescent="0.25">
      <c r="A49" s="4" t="s">
        <v>481</v>
      </c>
      <c r="B49" s="4" t="s">
        <v>471</v>
      </c>
      <c r="C49" s="4" t="s">
        <v>965</v>
      </c>
      <c r="D49" s="4" t="s">
        <v>9</v>
      </c>
      <c r="E49" s="5">
        <v>264</v>
      </c>
      <c r="F49" s="4" t="s">
        <v>968</v>
      </c>
    </row>
    <row r="50" spans="1:6" x14ac:dyDescent="0.25">
      <c r="A50" s="11" t="s">
        <v>481</v>
      </c>
      <c r="B50" s="11" t="s">
        <v>291</v>
      </c>
      <c r="C50" s="11" t="s">
        <v>965</v>
      </c>
      <c r="D50" s="11" t="s">
        <v>10</v>
      </c>
      <c r="E50" s="73">
        <v>242</v>
      </c>
      <c r="F50" s="11" t="s">
        <v>969</v>
      </c>
    </row>
    <row r="51" spans="1:6" ht="15.75" thickBot="1" x14ac:dyDescent="0.3">
      <c r="A51" s="50" t="s">
        <v>481</v>
      </c>
      <c r="B51" s="50" t="s">
        <v>964</v>
      </c>
      <c r="C51" s="50" t="s">
        <v>965</v>
      </c>
      <c r="D51" s="50" t="s">
        <v>34</v>
      </c>
      <c r="E51" s="51">
        <v>198</v>
      </c>
      <c r="F51" s="50" t="s">
        <v>970</v>
      </c>
    </row>
    <row r="52" spans="1:6" ht="29.25" thickTop="1" x14ac:dyDescent="0.25">
      <c r="A52" s="10" t="s">
        <v>452</v>
      </c>
      <c r="B52" s="10" t="s">
        <v>383</v>
      </c>
      <c r="C52" s="10" t="s">
        <v>131</v>
      </c>
      <c r="D52" s="10" t="s">
        <v>18</v>
      </c>
      <c r="E52" s="75">
        <v>396</v>
      </c>
      <c r="F52" s="10" t="s">
        <v>451</v>
      </c>
    </row>
    <row r="53" spans="1:6" x14ac:dyDescent="0.25">
      <c r="A53" s="4" t="s">
        <v>452</v>
      </c>
      <c r="B53" s="4" t="s">
        <v>383</v>
      </c>
      <c r="C53" s="4" t="s">
        <v>131</v>
      </c>
      <c r="D53" s="4" t="s">
        <v>21</v>
      </c>
      <c r="E53" s="5">
        <v>396</v>
      </c>
      <c r="F53" s="4"/>
    </row>
    <row r="54" spans="1:6" x14ac:dyDescent="0.25">
      <c r="A54" s="11" t="s">
        <v>452</v>
      </c>
      <c r="B54" s="11" t="s">
        <v>383</v>
      </c>
      <c r="C54" s="11" t="s">
        <v>131</v>
      </c>
      <c r="D54" s="11" t="s">
        <v>9</v>
      </c>
      <c r="E54" s="73">
        <v>297</v>
      </c>
      <c r="F54" s="11"/>
    </row>
    <row r="55" spans="1:6" x14ac:dyDescent="0.25">
      <c r="A55" s="4" t="s">
        <v>452</v>
      </c>
      <c r="B55" s="4" t="s">
        <v>383</v>
      </c>
      <c r="C55" s="4" t="s">
        <v>131</v>
      </c>
      <c r="D55" s="4" t="s">
        <v>10</v>
      </c>
      <c r="E55" s="5">
        <v>264</v>
      </c>
      <c r="F55" s="4"/>
    </row>
    <row r="56" spans="1:6" x14ac:dyDescent="0.25">
      <c r="A56" s="11" t="s">
        <v>452</v>
      </c>
      <c r="B56" s="11" t="s">
        <v>383</v>
      </c>
      <c r="C56" s="11" t="s">
        <v>131</v>
      </c>
      <c r="D56" s="11" t="s">
        <v>34</v>
      </c>
      <c r="E56" s="73">
        <v>220</v>
      </c>
      <c r="F56" s="11"/>
    </row>
    <row r="57" spans="1:6" x14ac:dyDescent="0.25">
      <c r="A57" s="4" t="s">
        <v>452</v>
      </c>
      <c r="B57" s="4" t="s">
        <v>383</v>
      </c>
      <c r="C57" s="4" t="s">
        <v>131</v>
      </c>
      <c r="D57" s="4" t="s">
        <v>12</v>
      </c>
      <c r="E57" s="5">
        <v>214.5</v>
      </c>
      <c r="F57" s="4"/>
    </row>
    <row r="58" spans="1:6" ht="15.75" thickBot="1" x14ac:dyDescent="0.3">
      <c r="A58" s="12" t="s">
        <v>452</v>
      </c>
      <c r="B58" s="12" t="s">
        <v>383</v>
      </c>
      <c r="C58" s="12" t="s">
        <v>131</v>
      </c>
      <c r="D58" s="12" t="s">
        <v>43</v>
      </c>
      <c r="E58" s="74">
        <v>225.5</v>
      </c>
      <c r="F58" s="12"/>
    </row>
    <row r="59" spans="1:6" ht="15.75" thickTop="1" x14ac:dyDescent="0.25">
      <c r="A59" s="52" t="s">
        <v>68</v>
      </c>
      <c r="B59" s="52" t="s">
        <v>63</v>
      </c>
      <c r="C59" s="52" t="s">
        <v>952</v>
      </c>
      <c r="D59" s="52" t="s">
        <v>18</v>
      </c>
      <c r="E59" s="53">
        <v>396</v>
      </c>
      <c r="F59" s="52" t="s">
        <v>18</v>
      </c>
    </row>
    <row r="60" spans="1:6" ht="28.5" x14ac:dyDescent="0.25">
      <c r="A60" s="11" t="s">
        <v>68</v>
      </c>
      <c r="B60" s="11" t="s">
        <v>63</v>
      </c>
      <c r="C60" s="11" t="s">
        <v>952</v>
      </c>
      <c r="D60" s="11" t="s">
        <v>7</v>
      </c>
      <c r="E60" s="73">
        <v>374</v>
      </c>
      <c r="F60" s="11" t="s">
        <v>64</v>
      </c>
    </row>
    <row r="61" spans="1:6" x14ac:dyDescent="0.25">
      <c r="A61" s="4" t="s">
        <v>68</v>
      </c>
      <c r="B61" s="4" t="s">
        <v>63</v>
      </c>
      <c r="C61" s="4" t="s">
        <v>952</v>
      </c>
      <c r="D61" s="4" t="s">
        <v>21</v>
      </c>
      <c r="E61" s="5">
        <v>341</v>
      </c>
      <c r="F61" s="4" t="s">
        <v>21</v>
      </c>
    </row>
    <row r="62" spans="1:6" x14ac:dyDescent="0.25">
      <c r="A62" s="11" t="s">
        <v>68</v>
      </c>
      <c r="B62" s="11" t="s">
        <v>63</v>
      </c>
      <c r="C62" s="11" t="s">
        <v>952</v>
      </c>
      <c r="D62" s="11" t="s">
        <v>42</v>
      </c>
      <c r="E62" s="73">
        <v>319</v>
      </c>
      <c r="F62" s="11" t="s">
        <v>42</v>
      </c>
    </row>
    <row r="63" spans="1:6" x14ac:dyDescent="0.25">
      <c r="A63" s="4" t="s">
        <v>68</v>
      </c>
      <c r="B63" s="4" t="s">
        <v>63</v>
      </c>
      <c r="C63" s="4" t="s">
        <v>952</v>
      </c>
      <c r="D63" s="4" t="s">
        <v>9</v>
      </c>
      <c r="E63" s="5">
        <v>286</v>
      </c>
      <c r="F63" s="4" t="s">
        <v>9</v>
      </c>
    </row>
    <row r="64" spans="1:6" ht="28.5" x14ac:dyDescent="0.25">
      <c r="A64" s="11" t="s">
        <v>68</v>
      </c>
      <c r="B64" s="11" t="s">
        <v>63</v>
      </c>
      <c r="C64" s="11" t="s">
        <v>952</v>
      </c>
      <c r="D64" s="11" t="s">
        <v>34</v>
      </c>
      <c r="E64" s="73">
        <v>264</v>
      </c>
      <c r="F64" s="11" t="s">
        <v>446</v>
      </c>
    </row>
    <row r="65" spans="1:6" x14ac:dyDescent="0.25">
      <c r="A65" s="4" t="s">
        <v>68</v>
      </c>
      <c r="B65" s="4" t="s">
        <v>63</v>
      </c>
      <c r="C65" s="4" t="s">
        <v>952</v>
      </c>
      <c r="D65" s="4" t="s">
        <v>10</v>
      </c>
      <c r="E65" s="5">
        <v>242</v>
      </c>
      <c r="F65" s="4" t="s">
        <v>66</v>
      </c>
    </row>
    <row r="66" spans="1:6" x14ac:dyDescent="0.25">
      <c r="A66" s="11" t="s">
        <v>68</v>
      </c>
      <c r="B66" s="11" t="s">
        <v>63</v>
      </c>
      <c r="C66" s="11" t="s">
        <v>952</v>
      </c>
      <c r="D66" s="11" t="s">
        <v>13</v>
      </c>
      <c r="E66" s="73">
        <v>209</v>
      </c>
      <c r="F66" s="11" t="s">
        <v>67</v>
      </c>
    </row>
    <row r="67" spans="1:6" ht="15.75" thickBot="1" x14ac:dyDescent="0.3">
      <c r="A67" s="50" t="s">
        <v>68</v>
      </c>
      <c r="B67" s="50" t="s">
        <v>63</v>
      </c>
      <c r="C67" s="50" t="s">
        <v>952</v>
      </c>
      <c r="D67" s="50" t="s">
        <v>12</v>
      </c>
      <c r="E67" s="51">
        <v>132</v>
      </c>
      <c r="F67" s="50" t="s">
        <v>12</v>
      </c>
    </row>
    <row r="68" spans="1:6" ht="144" thickTop="1" x14ac:dyDescent="0.25">
      <c r="A68" s="10" t="s">
        <v>501</v>
      </c>
      <c r="B68" s="10" t="s">
        <v>5</v>
      </c>
      <c r="C68" s="10" t="s">
        <v>962</v>
      </c>
      <c r="D68" s="10" t="s">
        <v>18</v>
      </c>
      <c r="E68" s="75">
        <v>275</v>
      </c>
      <c r="F68" s="10"/>
    </row>
    <row r="69" spans="1:6" ht="143.25" x14ac:dyDescent="0.25">
      <c r="A69" s="4" t="s">
        <v>501</v>
      </c>
      <c r="B69" s="4" t="s">
        <v>5</v>
      </c>
      <c r="C69" s="4" t="s">
        <v>962</v>
      </c>
      <c r="D69" s="4" t="s">
        <v>10</v>
      </c>
      <c r="E69" s="5">
        <v>209</v>
      </c>
      <c r="F69" s="4"/>
    </row>
    <row r="70" spans="1:6" ht="143.25" x14ac:dyDescent="0.25">
      <c r="A70" s="11" t="s">
        <v>501</v>
      </c>
      <c r="B70" s="11" t="s">
        <v>963</v>
      </c>
      <c r="C70" s="11" t="s">
        <v>962</v>
      </c>
      <c r="D70" s="11" t="s">
        <v>42</v>
      </c>
      <c r="E70" s="73">
        <v>250</v>
      </c>
      <c r="F70" s="11"/>
    </row>
    <row r="71" spans="1:6" ht="143.25" x14ac:dyDescent="0.25">
      <c r="A71" s="4" t="s">
        <v>501</v>
      </c>
      <c r="B71" s="4" t="s">
        <v>963</v>
      </c>
      <c r="C71" s="4" t="s">
        <v>962</v>
      </c>
      <c r="D71" s="4" t="s">
        <v>10</v>
      </c>
      <c r="E71" s="5">
        <v>176</v>
      </c>
      <c r="F71" s="4"/>
    </row>
    <row r="72" spans="1:6" ht="143.25" x14ac:dyDescent="0.25">
      <c r="A72" s="11" t="s">
        <v>501</v>
      </c>
      <c r="B72" s="11" t="s">
        <v>498</v>
      </c>
      <c r="C72" s="11" t="s">
        <v>962</v>
      </c>
      <c r="D72" s="11" t="s">
        <v>9</v>
      </c>
      <c r="E72" s="73">
        <v>231</v>
      </c>
      <c r="F72" s="11"/>
    </row>
    <row r="73" spans="1:6" ht="144" thickBot="1" x14ac:dyDescent="0.3">
      <c r="A73" s="50" t="s">
        <v>501</v>
      </c>
      <c r="B73" s="50" t="s">
        <v>252</v>
      </c>
      <c r="C73" s="50" t="s">
        <v>962</v>
      </c>
      <c r="D73" s="50" t="s">
        <v>13</v>
      </c>
      <c r="E73" s="51">
        <v>165</v>
      </c>
      <c r="F73" s="50"/>
    </row>
    <row r="74" spans="1:6" ht="15.75" thickTop="1" x14ac:dyDescent="0.25"/>
  </sheetData>
  <autoFilter ref="A2:F2" xr:uid="{1C3B3EF9-95F1-4AFB-8CCE-A792873A6450}">
    <sortState xmlns:xlrd2="http://schemas.microsoft.com/office/spreadsheetml/2017/richdata2" ref="A3:F73">
      <sortCondition ref="A2"/>
    </sortState>
  </autoFilter>
  <mergeCells count="1">
    <mergeCell ref="B1:F1"/>
  </mergeCells>
  <dataValidations count="1">
    <dataValidation type="list" allowBlank="1" showInputMessage="1" showErrorMessage="1" prompt="Please select from the dropdown list." sqref="D3:D73" xr:uid="{6F71BC18-AA0E-4B75-B224-2FD4AE80951F}">
      <formula1>"Partner, Director, Senior Manager, Associate Director, Principal, Associate, Senior, Scientist, Specialist, Technician, Draftsperson, Graduate"</formula1>
    </dataValidation>
  </dataValidations>
  <hyperlinks>
    <hyperlink ref="A1" location="Summary!A1" display="Link to SUMMARY Worksheet" xr:uid="{0ABD36E0-8902-45B9-89E7-DDE5CB2422E8}"/>
  </hyperlinks>
  <pageMargins left="0.7" right="0.7" top="0.75" bottom="0.75" header="0.3" footer="0.3"/>
  <headerFooter>
    <oddHeader>&amp;C&amp;"Calibri"&amp;12&amp;KFF0000 OFFICIAL&amp;1#_x000D_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1459-0202-4B05-A870-B4C6CE0FB96D}">
  <sheetPr>
    <tabColor theme="9" tint="-0.249977111117893"/>
  </sheetPr>
  <dimension ref="A1:M21"/>
  <sheetViews>
    <sheetView showGridLines="0" workbookViewId="0">
      <selection activeCell="A2" sqref="A2"/>
    </sheetView>
  </sheetViews>
  <sheetFormatPr defaultRowHeight="15" x14ac:dyDescent="0.25"/>
  <cols>
    <col min="1" max="1" width="50.85546875" customWidth="1"/>
    <col min="2" max="11" width="15.28515625" customWidth="1"/>
    <col min="12" max="13" width="11.28515625" bestFit="1" customWidth="1"/>
  </cols>
  <sheetData>
    <row r="1" spans="1:13" ht="25.5" x14ac:dyDescent="0.5">
      <c r="A1" s="26" t="s">
        <v>194</v>
      </c>
      <c r="B1" s="163" t="s">
        <v>1106</v>
      </c>
      <c r="C1" s="163"/>
      <c r="D1" s="163"/>
      <c r="E1" s="163"/>
      <c r="F1" s="163"/>
      <c r="G1" s="163"/>
      <c r="H1" s="163"/>
      <c r="I1" s="163"/>
      <c r="J1" s="163"/>
      <c r="K1" s="163"/>
      <c r="L1" s="56"/>
      <c r="M1" s="56"/>
    </row>
    <row r="2" spans="1:13" ht="17.25" thickBot="1" x14ac:dyDescent="0.35">
      <c r="A2" s="28" t="s">
        <v>141</v>
      </c>
      <c r="B2" s="28" t="s">
        <v>142</v>
      </c>
      <c r="C2" s="28"/>
      <c r="D2" s="28"/>
      <c r="E2" s="28"/>
      <c r="F2" s="28"/>
      <c r="G2" s="28"/>
      <c r="H2" s="28"/>
      <c r="I2" s="28"/>
      <c r="J2" s="28"/>
      <c r="K2" s="28"/>
    </row>
    <row r="3" spans="1:13" ht="33.75" thickBot="1" x14ac:dyDescent="0.3">
      <c r="A3" s="29" t="s">
        <v>1105</v>
      </c>
      <c r="B3" s="30" t="s">
        <v>9</v>
      </c>
      <c r="C3" s="30" t="s">
        <v>18</v>
      </c>
      <c r="D3" s="30" t="s">
        <v>43</v>
      </c>
      <c r="E3" s="30" t="s">
        <v>12</v>
      </c>
      <c r="F3" s="30" t="s">
        <v>42</v>
      </c>
      <c r="G3" s="30" t="s">
        <v>25</v>
      </c>
      <c r="H3" s="30" t="s">
        <v>10</v>
      </c>
      <c r="I3" s="30" t="s">
        <v>7</v>
      </c>
      <c r="J3" s="30" t="s">
        <v>34</v>
      </c>
      <c r="K3" s="30" t="s">
        <v>13</v>
      </c>
    </row>
    <row r="4" spans="1:13" ht="16.5" x14ac:dyDescent="0.3">
      <c r="A4" s="90" t="s">
        <v>508</v>
      </c>
      <c r="B4" s="58">
        <v>320</v>
      </c>
      <c r="C4" s="59"/>
      <c r="D4" s="59"/>
      <c r="E4" s="59"/>
      <c r="F4" s="59">
        <v>355</v>
      </c>
      <c r="G4" s="59"/>
      <c r="H4" s="59">
        <v>290</v>
      </c>
      <c r="I4" s="59">
        <v>355</v>
      </c>
      <c r="J4" s="59">
        <v>260</v>
      </c>
      <c r="K4" s="59">
        <v>210</v>
      </c>
    </row>
    <row r="5" spans="1:13" ht="16.5" x14ac:dyDescent="0.3">
      <c r="A5" s="71" t="s">
        <v>973</v>
      </c>
      <c r="B5" s="60"/>
      <c r="C5" s="33"/>
      <c r="D5" s="33">
        <v>113.5</v>
      </c>
      <c r="E5" s="33">
        <v>132</v>
      </c>
      <c r="F5" s="33"/>
      <c r="G5" s="33"/>
      <c r="H5" s="33">
        <v>180</v>
      </c>
      <c r="I5" s="33"/>
      <c r="J5" s="33">
        <v>190</v>
      </c>
      <c r="K5" s="33">
        <v>105</v>
      </c>
    </row>
    <row r="6" spans="1:13" ht="16.5" x14ac:dyDescent="0.3">
      <c r="A6" s="57" t="s">
        <v>1069</v>
      </c>
      <c r="B6" s="60"/>
      <c r="C6" s="33"/>
      <c r="D6" s="33"/>
      <c r="E6" s="33"/>
      <c r="F6" s="33"/>
      <c r="G6" s="33"/>
      <c r="H6" s="33">
        <v>198</v>
      </c>
      <c r="I6" s="33">
        <v>220</v>
      </c>
      <c r="J6" s="33">
        <v>242</v>
      </c>
      <c r="K6" s="33"/>
    </row>
    <row r="7" spans="1:13" ht="16.5" x14ac:dyDescent="0.3">
      <c r="A7" s="71" t="s">
        <v>1061</v>
      </c>
      <c r="B7" s="60"/>
      <c r="C7" s="33"/>
      <c r="D7" s="33">
        <v>165</v>
      </c>
      <c r="E7" s="33"/>
      <c r="F7" s="33">
        <v>190</v>
      </c>
      <c r="G7" s="33"/>
      <c r="H7" s="33">
        <v>180</v>
      </c>
      <c r="I7" s="33"/>
      <c r="J7" s="33">
        <v>160</v>
      </c>
      <c r="K7" s="33">
        <v>77</v>
      </c>
    </row>
    <row r="8" spans="1:13" ht="16.5" x14ac:dyDescent="0.3">
      <c r="A8" s="57" t="s">
        <v>1053</v>
      </c>
      <c r="B8" s="60"/>
      <c r="C8" s="33">
        <v>220</v>
      </c>
      <c r="D8" s="33">
        <v>148.5</v>
      </c>
      <c r="E8" s="33">
        <v>176</v>
      </c>
      <c r="F8" s="33"/>
      <c r="G8" s="33"/>
      <c r="H8" s="33"/>
      <c r="I8" s="33">
        <v>198</v>
      </c>
      <c r="J8" s="33">
        <v>176</v>
      </c>
      <c r="K8" s="33">
        <v>176</v>
      </c>
    </row>
    <row r="9" spans="1:13" ht="16.5" x14ac:dyDescent="0.3">
      <c r="A9" s="71" t="s">
        <v>1019</v>
      </c>
      <c r="B9" s="60"/>
      <c r="C9" s="33"/>
      <c r="D9" s="33"/>
      <c r="E9" s="33"/>
      <c r="F9" s="33"/>
      <c r="G9" s="33"/>
      <c r="H9" s="33">
        <v>245</v>
      </c>
      <c r="I9" s="33"/>
      <c r="J9" s="33">
        <v>195</v>
      </c>
      <c r="K9" s="33">
        <v>190</v>
      </c>
    </row>
    <row r="10" spans="1:13" ht="16.5" x14ac:dyDescent="0.3">
      <c r="A10" s="57" t="s">
        <v>981</v>
      </c>
      <c r="B10" s="60"/>
      <c r="C10" s="33"/>
      <c r="D10" s="33">
        <v>150</v>
      </c>
      <c r="E10" s="33"/>
      <c r="F10" s="33"/>
      <c r="G10" s="33"/>
      <c r="H10" s="33"/>
      <c r="I10" s="33">
        <v>220</v>
      </c>
      <c r="J10" s="33">
        <v>220</v>
      </c>
      <c r="K10" s="33">
        <v>562.5</v>
      </c>
    </row>
    <row r="11" spans="1:13" ht="16.5" x14ac:dyDescent="0.3">
      <c r="A11" s="71" t="s">
        <v>1029</v>
      </c>
      <c r="B11" s="60">
        <v>340.375</v>
      </c>
      <c r="C11" s="33"/>
      <c r="D11" s="33">
        <v>193.5</v>
      </c>
      <c r="E11" s="33"/>
      <c r="F11" s="33"/>
      <c r="G11" s="33"/>
      <c r="H11" s="33">
        <v>280.5</v>
      </c>
      <c r="I11" s="33">
        <v>302.5</v>
      </c>
      <c r="J11" s="33">
        <v>272.3</v>
      </c>
      <c r="K11" s="33">
        <v>288.125</v>
      </c>
    </row>
    <row r="12" spans="1:13" ht="17.25" thickBot="1" x14ac:dyDescent="0.35">
      <c r="A12" s="61" t="s">
        <v>1094</v>
      </c>
      <c r="B12" s="62"/>
      <c r="C12" s="39">
        <v>198</v>
      </c>
      <c r="D12" s="39"/>
      <c r="E12" s="39"/>
      <c r="F12" s="39"/>
      <c r="G12" s="39">
        <v>220</v>
      </c>
      <c r="H12" s="39">
        <v>198</v>
      </c>
      <c r="I12" s="39"/>
      <c r="J12" s="39">
        <v>165</v>
      </c>
      <c r="K12" s="39">
        <v>77</v>
      </c>
    </row>
    <row r="13" spans="1:13" ht="15.75" thickTop="1" x14ac:dyDescent="0.25"/>
    <row r="14" spans="1:13" x14ac:dyDescent="0.25">
      <c r="A14" s="48" t="s">
        <v>186</v>
      </c>
      <c r="B14" s="41">
        <f>AVERAGE(B4:B12)</f>
        <v>330.1875</v>
      </c>
      <c r="C14" s="41">
        <f t="shared" ref="C14:K14" si="0">AVERAGE(C4:C12)</f>
        <v>209</v>
      </c>
      <c r="D14" s="41">
        <f t="shared" si="0"/>
        <v>154.1</v>
      </c>
      <c r="E14" s="41">
        <f t="shared" si="0"/>
        <v>154</v>
      </c>
      <c r="F14" s="41">
        <f t="shared" si="0"/>
        <v>272.5</v>
      </c>
      <c r="G14" s="41">
        <f t="shared" si="0"/>
        <v>220</v>
      </c>
      <c r="H14" s="41">
        <f t="shared" si="0"/>
        <v>224.5</v>
      </c>
      <c r="I14" s="41">
        <f t="shared" si="0"/>
        <v>259.10000000000002</v>
      </c>
      <c r="J14" s="41">
        <f t="shared" si="0"/>
        <v>208.92222222222222</v>
      </c>
      <c r="K14" s="41">
        <f t="shared" si="0"/>
        <v>210.703125</v>
      </c>
      <c r="L14" s="41"/>
      <c r="M14" s="41"/>
    </row>
    <row r="15" spans="1:13" x14ac:dyDescent="0.25">
      <c r="A15" s="48" t="s">
        <v>187</v>
      </c>
      <c r="B15" s="41">
        <f>STDEV(B4:B12)</f>
        <v>14.407300666675907</v>
      </c>
      <c r="C15" s="41">
        <f t="shared" ref="C15:K15" si="1">STDEV(C4:C12)</f>
        <v>15.556349186104045</v>
      </c>
      <c r="D15" s="41">
        <f t="shared" si="1"/>
        <v>29.015943892970281</v>
      </c>
      <c r="E15" s="41">
        <f t="shared" si="1"/>
        <v>31.11269837220809</v>
      </c>
      <c r="F15" s="41">
        <f t="shared" si="1"/>
        <v>116.67261889578035</v>
      </c>
      <c r="G15" s="49" t="e">
        <f t="shared" si="1"/>
        <v>#DIV/0!</v>
      </c>
      <c r="H15" s="41">
        <f t="shared" si="1"/>
        <v>46.924584885395277</v>
      </c>
      <c r="I15" s="41">
        <f t="shared" si="1"/>
        <v>66.841603810800379</v>
      </c>
      <c r="J15" s="41">
        <f t="shared" si="1"/>
        <v>41.534376658912898</v>
      </c>
      <c r="K15" s="41">
        <f t="shared" si="1"/>
        <v>159.60433692052132</v>
      </c>
      <c r="L15" s="41"/>
      <c r="M15" s="41"/>
    </row>
    <row r="16" spans="1:13" x14ac:dyDescent="0.25">
      <c r="A16" s="48" t="s">
        <v>188</v>
      </c>
      <c r="B16" s="41">
        <f>SUM(B14:B15)</f>
        <v>344.59480066667589</v>
      </c>
      <c r="C16" s="41">
        <f t="shared" ref="C16:K16" si="2">SUM(C14:C15)</f>
        <v>224.55634918610406</v>
      </c>
      <c r="D16" s="41">
        <f t="shared" si="2"/>
        <v>183.11594389297028</v>
      </c>
      <c r="E16" s="41">
        <f t="shared" si="2"/>
        <v>185.11269837220809</v>
      </c>
      <c r="F16" s="41">
        <f t="shared" si="2"/>
        <v>389.17261889578037</v>
      </c>
      <c r="G16" s="49" t="e">
        <f t="shared" si="2"/>
        <v>#DIV/0!</v>
      </c>
      <c r="H16" s="41">
        <f t="shared" si="2"/>
        <v>271.42458488539529</v>
      </c>
      <c r="I16" s="41">
        <f t="shared" si="2"/>
        <v>325.94160381080042</v>
      </c>
      <c r="J16" s="41">
        <f t="shared" si="2"/>
        <v>250.45659888113511</v>
      </c>
      <c r="K16" s="41">
        <f t="shared" si="2"/>
        <v>370.30746192052129</v>
      </c>
      <c r="L16" s="41"/>
      <c r="M16" s="41"/>
    </row>
    <row r="18" spans="1:2" x14ac:dyDescent="0.25">
      <c r="A18" s="72" t="s">
        <v>195</v>
      </c>
    </row>
    <row r="19" spans="1:2" x14ac:dyDescent="0.25">
      <c r="A19" s="43" t="s">
        <v>193</v>
      </c>
    </row>
    <row r="20" spans="1:2" x14ac:dyDescent="0.25">
      <c r="A20" s="44" t="s">
        <v>191</v>
      </c>
      <c r="B20" s="45" t="s">
        <v>192</v>
      </c>
    </row>
    <row r="21" spans="1:2" x14ac:dyDescent="0.25">
      <c r="A21" s="46" t="s">
        <v>189</v>
      </c>
      <c r="B21" s="47" t="s">
        <v>190</v>
      </c>
    </row>
  </sheetData>
  <mergeCells count="1">
    <mergeCell ref="B1:K1"/>
  </mergeCells>
  <conditionalFormatting pivot="1" sqref="B4:K12">
    <cfRule type="cellIs" dxfId="41" priority="4" operator="greaterThan">
      <formula>B$16</formula>
    </cfRule>
  </conditionalFormatting>
  <conditionalFormatting pivot="1" sqref="B4:K12">
    <cfRule type="cellIs" dxfId="40" priority="3" operator="between">
      <formula>B$14</formula>
      <formula>B$16</formula>
    </cfRule>
  </conditionalFormatting>
  <conditionalFormatting pivot="1" sqref="B4:K12">
    <cfRule type="cellIs" dxfId="39" priority="2" operator="lessThan">
      <formula>B$14</formula>
    </cfRule>
  </conditionalFormatting>
  <conditionalFormatting pivot="1" sqref="B4:K12">
    <cfRule type="containsBlanks" dxfId="38" priority="1">
      <formula>LEN(TRIM(B4))=0</formula>
    </cfRule>
  </conditionalFormatting>
  <hyperlinks>
    <hyperlink ref="A1" location="Summary!A1" display="Link to SUMMARY Worksheet" xr:uid="{2D24EF6E-58B9-46D3-8799-2A82C425BB39}"/>
  </hyperlinks>
  <pageMargins left="0.7" right="0.7" top="0.75" bottom="0.75" header="0.3" footer="0.3"/>
  <headerFooter>
    <oddHeader>&amp;C&amp;"Calibri"&amp;12&amp;KFF0000 OFFICIAL&amp;1#_x000D_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A8B3-B0DC-4ADF-852E-BB0F4A69DC70}">
  <sheetPr>
    <tabColor theme="2" tint="-9.9978637043366805E-2"/>
  </sheetPr>
  <dimension ref="A1:F20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974</v>
      </c>
      <c r="C1" s="165"/>
      <c r="D1" s="165"/>
      <c r="E1" s="165"/>
      <c r="F1" s="165"/>
    </row>
    <row r="2" spans="1:6" ht="30.75" thickTop="1" x14ac:dyDescent="0.25">
      <c r="A2" s="83" t="s">
        <v>112</v>
      </c>
      <c r="B2" s="84" t="s">
        <v>0</v>
      </c>
      <c r="C2" s="83" t="s">
        <v>1</v>
      </c>
      <c r="D2" s="83" t="s">
        <v>2</v>
      </c>
      <c r="E2" s="84" t="s">
        <v>3</v>
      </c>
      <c r="F2" s="85" t="s">
        <v>4</v>
      </c>
    </row>
    <row r="3" spans="1:6" ht="28.5" x14ac:dyDescent="0.25">
      <c r="A3" s="4" t="s">
        <v>508</v>
      </c>
      <c r="B3" s="4" t="s">
        <v>5</v>
      </c>
      <c r="C3" s="4" t="s">
        <v>1082</v>
      </c>
      <c r="D3" s="4" t="s">
        <v>13</v>
      </c>
      <c r="E3" s="5">
        <v>120</v>
      </c>
      <c r="F3" s="4" t="s">
        <v>1088</v>
      </c>
    </row>
    <row r="4" spans="1:6" ht="142.5" x14ac:dyDescent="0.25">
      <c r="A4" s="11" t="s">
        <v>508</v>
      </c>
      <c r="B4" s="11" t="s">
        <v>5</v>
      </c>
      <c r="C4" s="11" t="s">
        <v>1082</v>
      </c>
      <c r="D4" s="11" t="s">
        <v>13</v>
      </c>
      <c r="E4" s="73">
        <v>210</v>
      </c>
      <c r="F4" s="11" t="s">
        <v>1089</v>
      </c>
    </row>
    <row r="5" spans="1:6" ht="156.75" x14ac:dyDescent="0.25">
      <c r="A5" s="4" t="s">
        <v>508</v>
      </c>
      <c r="B5" s="4" t="s">
        <v>5</v>
      </c>
      <c r="C5" s="4" t="s">
        <v>1082</v>
      </c>
      <c r="D5" s="4" t="s">
        <v>13</v>
      </c>
      <c r="E5" s="5">
        <v>205</v>
      </c>
      <c r="F5" s="4" t="s">
        <v>1090</v>
      </c>
    </row>
    <row r="6" spans="1:6" ht="28.5" x14ac:dyDescent="0.25">
      <c r="A6" s="11" t="s">
        <v>508</v>
      </c>
      <c r="B6" s="11" t="s">
        <v>5</v>
      </c>
      <c r="C6" s="11" t="s">
        <v>1082</v>
      </c>
      <c r="D6" s="11" t="s">
        <v>34</v>
      </c>
      <c r="E6" s="73">
        <v>170</v>
      </c>
      <c r="F6" s="11" t="s">
        <v>1088</v>
      </c>
    </row>
    <row r="7" spans="1:6" ht="142.5" x14ac:dyDescent="0.25">
      <c r="A7" s="4" t="s">
        <v>508</v>
      </c>
      <c r="B7" s="4" t="s">
        <v>5</v>
      </c>
      <c r="C7" s="4" t="s">
        <v>1082</v>
      </c>
      <c r="D7" s="4" t="s">
        <v>34</v>
      </c>
      <c r="E7" s="5">
        <v>260</v>
      </c>
      <c r="F7" s="4" t="s">
        <v>1089</v>
      </c>
    </row>
    <row r="8" spans="1:6" ht="156.75" x14ac:dyDescent="0.25">
      <c r="A8" s="11" t="s">
        <v>508</v>
      </c>
      <c r="B8" s="11" t="s">
        <v>5</v>
      </c>
      <c r="C8" s="11" t="s">
        <v>1082</v>
      </c>
      <c r="D8" s="11" t="s">
        <v>34</v>
      </c>
      <c r="E8" s="73">
        <v>255</v>
      </c>
      <c r="F8" s="11" t="s">
        <v>1090</v>
      </c>
    </row>
    <row r="9" spans="1:6" ht="28.5" x14ac:dyDescent="0.25">
      <c r="A9" s="4" t="s">
        <v>508</v>
      </c>
      <c r="B9" s="4" t="s">
        <v>5</v>
      </c>
      <c r="C9" s="4" t="s">
        <v>1082</v>
      </c>
      <c r="D9" s="4" t="s">
        <v>10</v>
      </c>
      <c r="E9" s="5">
        <v>200</v>
      </c>
      <c r="F9" s="4" t="s">
        <v>1088</v>
      </c>
    </row>
    <row r="10" spans="1:6" ht="142.5" x14ac:dyDescent="0.25">
      <c r="A10" s="11" t="s">
        <v>508</v>
      </c>
      <c r="B10" s="11" t="s">
        <v>5</v>
      </c>
      <c r="C10" s="11" t="s">
        <v>1082</v>
      </c>
      <c r="D10" s="11" t="s">
        <v>10</v>
      </c>
      <c r="E10" s="73">
        <v>290</v>
      </c>
      <c r="F10" s="11" t="s">
        <v>1089</v>
      </c>
    </row>
    <row r="11" spans="1:6" ht="156.75" x14ac:dyDescent="0.25">
      <c r="A11" s="4" t="s">
        <v>508</v>
      </c>
      <c r="B11" s="4" t="s">
        <v>5</v>
      </c>
      <c r="C11" s="4" t="s">
        <v>1082</v>
      </c>
      <c r="D11" s="4" t="s">
        <v>10</v>
      </c>
      <c r="E11" s="5">
        <v>285</v>
      </c>
      <c r="F11" s="4" t="s">
        <v>1090</v>
      </c>
    </row>
    <row r="12" spans="1:6" ht="28.5" x14ac:dyDescent="0.25">
      <c r="A12" s="11" t="s">
        <v>508</v>
      </c>
      <c r="B12" s="11" t="s">
        <v>5</v>
      </c>
      <c r="C12" s="11" t="s">
        <v>1082</v>
      </c>
      <c r="D12" s="11" t="s">
        <v>9</v>
      </c>
      <c r="E12" s="73">
        <v>230</v>
      </c>
      <c r="F12" s="11" t="s">
        <v>1088</v>
      </c>
    </row>
    <row r="13" spans="1:6" ht="142.5" x14ac:dyDescent="0.25">
      <c r="A13" s="4" t="s">
        <v>508</v>
      </c>
      <c r="B13" s="4" t="s">
        <v>5</v>
      </c>
      <c r="C13" s="4" t="s">
        <v>1082</v>
      </c>
      <c r="D13" s="4" t="s">
        <v>9</v>
      </c>
      <c r="E13" s="5">
        <v>320</v>
      </c>
      <c r="F13" s="4" t="s">
        <v>1089</v>
      </c>
    </row>
    <row r="14" spans="1:6" ht="156.75" x14ac:dyDescent="0.25">
      <c r="A14" s="11" t="s">
        <v>508</v>
      </c>
      <c r="B14" s="11" t="s">
        <v>5</v>
      </c>
      <c r="C14" s="11" t="s">
        <v>1082</v>
      </c>
      <c r="D14" s="11" t="s">
        <v>9</v>
      </c>
      <c r="E14" s="73">
        <v>315</v>
      </c>
      <c r="F14" s="11" t="s">
        <v>1090</v>
      </c>
    </row>
    <row r="15" spans="1:6" ht="28.5" x14ac:dyDescent="0.25">
      <c r="A15" s="4" t="s">
        <v>508</v>
      </c>
      <c r="B15" s="4" t="s">
        <v>5</v>
      </c>
      <c r="C15" s="4" t="s">
        <v>1082</v>
      </c>
      <c r="D15" s="4" t="s">
        <v>42</v>
      </c>
      <c r="E15" s="5">
        <v>265</v>
      </c>
      <c r="F15" s="4" t="s">
        <v>1088</v>
      </c>
    </row>
    <row r="16" spans="1:6" ht="142.5" x14ac:dyDescent="0.25">
      <c r="A16" s="11" t="s">
        <v>508</v>
      </c>
      <c r="B16" s="11" t="s">
        <v>5</v>
      </c>
      <c r="C16" s="11" t="s">
        <v>1082</v>
      </c>
      <c r="D16" s="11" t="s">
        <v>42</v>
      </c>
      <c r="E16" s="73">
        <v>355</v>
      </c>
      <c r="F16" s="11" t="s">
        <v>1089</v>
      </c>
    </row>
    <row r="17" spans="1:6" ht="156.75" x14ac:dyDescent="0.25">
      <c r="A17" s="4" t="s">
        <v>508</v>
      </c>
      <c r="B17" s="4" t="s">
        <v>5</v>
      </c>
      <c r="C17" s="4" t="s">
        <v>1082</v>
      </c>
      <c r="D17" s="4" t="s">
        <v>42</v>
      </c>
      <c r="E17" s="5">
        <v>350</v>
      </c>
      <c r="F17" s="4" t="s">
        <v>1090</v>
      </c>
    </row>
    <row r="18" spans="1:6" ht="28.5" x14ac:dyDescent="0.25">
      <c r="A18" s="11" t="s">
        <v>508</v>
      </c>
      <c r="B18" s="11" t="s">
        <v>5</v>
      </c>
      <c r="C18" s="11" t="s">
        <v>1082</v>
      </c>
      <c r="D18" s="11" t="s">
        <v>7</v>
      </c>
      <c r="E18" s="73">
        <v>265</v>
      </c>
      <c r="F18" s="11" t="s">
        <v>1088</v>
      </c>
    </row>
    <row r="19" spans="1:6" ht="142.5" x14ac:dyDescent="0.25">
      <c r="A19" s="4" t="s">
        <v>508</v>
      </c>
      <c r="B19" s="4" t="s">
        <v>5</v>
      </c>
      <c r="C19" s="4" t="s">
        <v>1082</v>
      </c>
      <c r="D19" s="4" t="s">
        <v>7</v>
      </c>
      <c r="E19" s="5">
        <v>355</v>
      </c>
      <c r="F19" s="4" t="s">
        <v>1089</v>
      </c>
    </row>
    <row r="20" spans="1:6" ht="156.75" x14ac:dyDescent="0.25">
      <c r="A20" s="11" t="s">
        <v>508</v>
      </c>
      <c r="B20" s="11" t="s">
        <v>5</v>
      </c>
      <c r="C20" s="11" t="s">
        <v>1082</v>
      </c>
      <c r="D20" s="11" t="s">
        <v>7</v>
      </c>
      <c r="E20" s="73">
        <v>350</v>
      </c>
      <c r="F20" s="11" t="s">
        <v>1090</v>
      </c>
    </row>
    <row r="21" spans="1:6" x14ac:dyDescent="0.25">
      <c r="A21" s="4" t="s">
        <v>508</v>
      </c>
      <c r="B21" s="4" t="s">
        <v>5</v>
      </c>
      <c r="C21" s="4" t="s">
        <v>1083</v>
      </c>
      <c r="D21" s="4" t="s">
        <v>13</v>
      </c>
      <c r="E21" s="5">
        <v>120</v>
      </c>
      <c r="F21" s="4" t="s">
        <v>1088</v>
      </c>
    </row>
    <row r="22" spans="1:6" ht="114" x14ac:dyDescent="0.25">
      <c r="A22" s="11" t="s">
        <v>508</v>
      </c>
      <c r="B22" s="11" t="s">
        <v>5</v>
      </c>
      <c r="C22" s="11" t="s">
        <v>1083</v>
      </c>
      <c r="D22" s="11" t="s">
        <v>13</v>
      </c>
      <c r="E22" s="73">
        <v>175</v>
      </c>
      <c r="F22" s="11" t="s">
        <v>1091</v>
      </c>
    </row>
    <row r="23" spans="1:6" x14ac:dyDescent="0.25">
      <c r="A23" s="4" t="s">
        <v>508</v>
      </c>
      <c r="B23" s="4" t="s">
        <v>5</v>
      </c>
      <c r="C23" s="4" t="s">
        <v>1083</v>
      </c>
      <c r="D23" s="4" t="s">
        <v>34</v>
      </c>
      <c r="E23" s="5">
        <v>170</v>
      </c>
      <c r="F23" s="4" t="s">
        <v>1088</v>
      </c>
    </row>
    <row r="24" spans="1:6" ht="114" x14ac:dyDescent="0.25">
      <c r="A24" s="11" t="s">
        <v>508</v>
      </c>
      <c r="B24" s="11" t="s">
        <v>5</v>
      </c>
      <c r="C24" s="11" t="s">
        <v>1083</v>
      </c>
      <c r="D24" s="11" t="s">
        <v>34</v>
      </c>
      <c r="E24" s="73">
        <v>225</v>
      </c>
      <c r="F24" s="11" t="s">
        <v>1091</v>
      </c>
    </row>
    <row r="25" spans="1:6" x14ac:dyDescent="0.25">
      <c r="A25" s="4" t="s">
        <v>508</v>
      </c>
      <c r="B25" s="4" t="s">
        <v>5</v>
      </c>
      <c r="C25" s="4" t="s">
        <v>1083</v>
      </c>
      <c r="D25" s="4" t="s">
        <v>10</v>
      </c>
      <c r="E25" s="5">
        <v>200</v>
      </c>
      <c r="F25" s="4" t="s">
        <v>1088</v>
      </c>
    </row>
    <row r="26" spans="1:6" ht="114" x14ac:dyDescent="0.25">
      <c r="A26" s="11" t="s">
        <v>508</v>
      </c>
      <c r="B26" s="11" t="s">
        <v>5</v>
      </c>
      <c r="C26" s="11" t="s">
        <v>1083</v>
      </c>
      <c r="D26" s="11" t="s">
        <v>10</v>
      </c>
      <c r="E26" s="73">
        <v>255</v>
      </c>
      <c r="F26" s="11" t="s">
        <v>1091</v>
      </c>
    </row>
    <row r="27" spans="1:6" x14ac:dyDescent="0.25">
      <c r="A27" s="4" t="s">
        <v>508</v>
      </c>
      <c r="B27" s="4" t="s">
        <v>5</v>
      </c>
      <c r="C27" s="4" t="s">
        <v>1083</v>
      </c>
      <c r="D27" s="4" t="s">
        <v>9</v>
      </c>
      <c r="E27" s="5">
        <v>230</v>
      </c>
      <c r="F27" s="4" t="s">
        <v>1088</v>
      </c>
    </row>
    <row r="28" spans="1:6" ht="114" x14ac:dyDescent="0.25">
      <c r="A28" s="11" t="s">
        <v>508</v>
      </c>
      <c r="B28" s="11" t="s">
        <v>5</v>
      </c>
      <c r="C28" s="11" t="s">
        <v>1083</v>
      </c>
      <c r="D28" s="11" t="s">
        <v>9</v>
      </c>
      <c r="E28" s="73">
        <v>285</v>
      </c>
      <c r="F28" s="11" t="s">
        <v>1091</v>
      </c>
    </row>
    <row r="29" spans="1:6" x14ac:dyDescent="0.25">
      <c r="A29" s="4" t="s">
        <v>508</v>
      </c>
      <c r="B29" s="4" t="s">
        <v>5</v>
      </c>
      <c r="C29" s="4" t="s">
        <v>1083</v>
      </c>
      <c r="D29" s="4" t="s">
        <v>42</v>
      </c>
      <c r="E29" s="5">
        <v>265</v>
      </c>
      <c r="F29" s="4" t="s">
        <v>1088</v>
      </c>
    </row>
    <row r="30" spans="1:6" ht="114" x14ac:dyDescent="0.25">
      <c r="A30" s="11" t="s">
        <v>508</v>
      </c>
      <c r="B30" s="11" t="s">
        <v>5</v>
      </c>
      <c r="C30" s="11" t="s">
        <v>1083</v>
      </c>
      <c r="D30" s="11" t="s">
        <v>42</v>
      </c>
      <c r="E30" s="73">
        <v>320</v>
      </c>
      <c r="F30" s="11" t="s">
        <v>1091</v>
      </c>
    </row>
    <row r="31" spans="1:6" x14ac:dyDescent="0.25">
      <c r="A31" s="4" t="s">
        <v>508</v>
      </c>
      <c r="B31" s="4" t="s">
        <v>5</v>
      </c>
      <c r="C31" s="4" t="s">
        <v>1083</v>
      </c>
      <c r="D31" s="4" t="s">
        <v>7</v>
      </c>
      <c r="E31" s="5">
        <v>265</v>
      </c>
      <c r="F31" s="4" t="s">
        <v>1088</v>
      </c>
    </row>
    <row r="32" spans="1:6" ht="114" x14ac:dyDescent="0.25">
      <c r="A32" s="11" t="s">
        <v>508</v>
      </c>
      <c r="B32" s="11" t="s">
        <v>5</v>
      </c>
      <c r="C32" s="11" t="s">
        <v>1083</v>
      </c>
      <c r="D32" s="11" t="s">
        <v>7</v>
      </c>
      <c r="E32" s="73">
        <v>320</v>
      </c>
      <c r="F32" s="11" t="s">
        <v>1091</v>
      </c>
    </row>
    <row r="33" spans="1:6" ht="28.5" x14ac:dyDescent="0.25">
      <c r="A33" s="4" t="s">
        <v>508</v>
      </c>
      <c r="B33" s="4" t="s">
        <v>5</v>
      </c>
      <c r="C33" s="4" t="s">
        <v>1084</v>
      </c>
      <c r="D33" s="4" t="s">
        <v>13</v>
      </c>
      <c r="E33" s="5">
        <v>120</v>
      </c>
      <c r="F33" s="4" t="s">
        <v>1092</v>
      </c>
    </row>
    <row r="34" spans="1:6" x14ac:dyDescent="0.25">
      <c r="A34" s="11" t="s">
        <v>508</v>
      </c>
      <c r="B34" s="11" t="s">
        <v>5</v>
      </c>
      <c r="C34" s="11" t="s">
        <v>1084</v>
      </c>
      <c r="D34" s="11" t="s">
        <v>34</v>
      </c>
      <c r="E34" s="73">
        <v>170</v>
      </c>
      <c r="F34" s="11" t="s">
        <v>1088</v>
      </c>
    </row>
    <row r="35" spans="1:6" ht="99.75" x14ac:dyDescent="0.25">
      <c r="A35" s="4" t="s">
        <v>508</v>
      </c>
      <c r="B35" s="4" t="s">
        <v>5</v>
      </c>
      <c r="C35" s="4" t="s">
        <v>1084</v>
      </c>
      <c r="D35" s="4" t="s">
        <v>34</v>
      </c>
      <c r="E35" s="5">
        <v>255</v>
      </c>
      <c r="F35" s="4" t="s">
        <v>1093</v>
      </c>
    </row>
    <row r="36" spans="1:6" x14ac:dyDescent="0.25">
      <c r="A36" s="11" t="s">
        <v>508</v>
      </c>
      <c r="B36" s="11" t="s">
        <v>5</v>
      </c>
      <c r="C36" s="11" t="s">
        <v>1084</v>
      </c>
      <c r="D36" s="11" t="s">
        <v>10</v>
      </c>
      <c r="E36" s="73">
        <v>200</v>
      </c>
      <c r="F36" s="11" t="s">
        <v>1088</v>
      </c>
    </row>
    <row r="37" spans="1:6" ht="99.75" x14ac:dyDescent="0.25">
      <c r="A37" s="4" t="s">
        <v>508</v>
      </c>
      <c r="B37" s="4" t="s">
        <v>5</v>
      </c>
      <c r="C37" s="4" t="s">
        <v>1084</v>
      </c>
      <c r="D37" s="4" t="s">
        <v>10</v>
      </c>
      <c r="E37" s="5">
        <v>285</v>
      </c>
      <c r="F37" s="4" t="s">
        <v>1093</v>
      </c>
    </row>
    <row r="38" spans="1:6" x14ac:dyDescent="0.25">
      <c r="A38" s="11" t="s">
        <v>508</v>
      </c>
      <c r="B38" s="11" t="s">
        <v>5</v>
      </c>
      <c r="C38" s="11" t="s">
        <v>1084</v>
      </c>
      <c r="D38" s="11" t="s">
        <v>9</v>
      </c>
      <c r="E38" s="73">
        <v>230</v>
      </c>
      <c r="F38" s="11" t="s">
        <v>1088</v>
      </c>
    </row>
    <row r="39" spans="1:6" ht="99.75" x14ac:dyDescent="0.25">
      <c r="A39" s="4" t="s">
        <v>508</v>
      </c>
      <c r="B39" s="4" t="s">
        <v>5</v>
      </c>
      <c r="C39" s="4" t="s">
        <v>1084</v>
      </c>
      <c r="D39" s="4" t="s">
        <v>9</v>
      </c>
      <c r="E39" s="5">
        <v>315</v>
      </c>
      <c r="F39" s="4" t="s">
        <v>1093</v>
      </c>
    </row>
    <row r="40" spans="1:6" x14ac:dyDescent="0.25">
      <c r="A40" s="11" t="s">
        <v>508</v>
      </c>
      <c r="B40" s="11" t="s">
        <v>5</v>
      </c>
      <c r="C40" s="11" t="s">
        <v>1084</v>
      </c>
      <c r="D40" s="11" t="s">
        <v>42</v>
      </c>
      <c r="E40" s="73">
        <v>265</v>
      </c>
      <c r="F40" s="11" t="s">
        <v>1088</v>
      </c>
    </row>
    <row r="41" spans="1:6" ht="99.75" x14ac:dyDescent="0.25">
      <c r="A41" s="4" t="s">
        <v>508</v>
      </c>
      <c r="B41" s="4" t="s">
        <v>5</v>
      </c>
      <c r="C41" s="4" t="s">
        <v>1084</v>
      </c>
      <c r="D41" s="4" t="s">
        <v>42</v>
      </c>
      <c r="E41" s="5">
        <v>350</v>
      </c>
      <c r="F41" s="4" t="s">
        <v>1093</v>
      </c>
    </row>
    <row r="42" spans="1:6" x14ac:dyDescent="0.25">
      <c r="A42" s="11" t="s">
        <v>508</v>
      </c>
      <c r="B42" s="11" t="s">
        <v>5</v>
      </c>
      <c r="C42" s="11" t="s">
        <v>1084</v>
      </c>
      <c r="D42" s="11" t="s">
        <v>7</v>
      </c>
      <c r="E42" s="73">
        <v>265</v>
      </c>
      <c r="F42" s="11" t="s">
        <v>1088</v>
      </c>
    </row>
    <row r="43" spans="1:6" ht="99.75" x14ac:dyDescent="0.25">
      <c r="A43" s="4" t="s">
        <v>508</v>
      </c>
      <c r="B43" s="4" t="s">
        <v>5</v>
      </c>
      <c r="C43" s="4" t="s">
        <v>1084</v>
      </c>
      <c r="D43" s="4" t="s">
        <v>7</v>
      </c>
      <c r="E43" s="5">
        <v>350</v>
      </c>
      <c r="F43" s="4" t="s">
        <v>1093</v>
      </c>
    </row>
    <row r="44" spans="1:6" x14ac:dyDescent="0.25">
      <c r="A44" s="11" t="s">
        <v>508</v>
      </c>
      <c r="B44" s="11" t="s">
        <v>5</v>
      </c>
      <c r="C44" s="11" t="s">
        <v>1085</v>
      </c>
      <c r="D44" s="11" t="s">
        <v>13</v>
      </c>
      <c r="E44" s="73">
        <v>120</v>
      </c>
      <c r="F44" s="11" t="s">
        <v>1088</v>
      </c>
    </row>
    <row r="45" spans="1:6" ht="142.5" x14ac:dyDescent="0.25">
      <c r="A45" s="4" t="s">
        <v>508</v>
      </c>
      <c r="B45" s="4" t="s">
        <v>5</v>
      </c>
      <c r="C45" s="4" t="s">
        <v>1085</v>
      </c>
      <c r="D45" s="4" t="s">
        <v>13</v>
      </c>
      <c r="E45" s="5">
        <v>210</v>
      </c>
      <c r="F45" s="4" t="s">
        <v>1089</v>
      </c>
    </row>
    <row r="46" spans="1:6" ht="156.75" x14ac:dyDescent="0.25">
      <c r="A46" s="11" t="s">
        <v>508</v>
      </c>
      <c r="B46" s="11" t="s">
        <v>5</v>
      </c>
      <c r="C46" s="11" t="s">
        <v>1085</v>
      </c>
      <c r="D46" s="11" t="s">
        <v>13</v>
      </c>
      <c r="E46" s="73">
        <v>205</v>
      </c>
      <c r="F46" s="11" t="s">
        <v>1090</v>
      </c>
    </row>
    <row r="47" spans="1:6" x14ac:dyDescent="0.25">
      <c r="A47" s="4" t="s">
        <v>508</v>
      </c>
      <c r="B47" s="4" t="s">
        <v>5</v>
      </c>
      <c r="C47" s="4" t="s">
        <v>1085</v>
      </c>
      <c r="D47" s="4" t="s">
        <v>34</v>
      </c>
      <c r="E47" s="5">
        <v>170</v>
      </c>
      <c r="F47" s="4" t="s">
        <v>1088</v>
      </c>
    </row>
    <row r="48" spans="1:6" ht="142.5" x14ac:dyDescent="0.25">
      <c r="A48" s="11" t="s">
        <v>508</v>
      </c>
      <c r="B48" s="11" t="s">
        <v>5</v>
      </c>
      <c r="C48" s="11" t="s">
        <v>1085</v>
      </c>
      <c r="D48" s="11" t="s">
        <v>34</v>
      </c>
      <c r="E48" s="73">
        <v>260</v>
      </c>
      <c r="F48" s="11" t="s">
        <v>1089</v>
      </c>
    </row>
    <row r="49" spans="1:6" ht="156.75" x14ac:dyDescent="0.25">
      <c r="A49" s="4" t="s">
        <v>508</v>
      </c>
      <c r="B49" s="4" t="s">
        <v>5</v>
      </c>
      <c r="C49" s="4" t="s">
        <v>1085</v>
      </c>
      <c r="D49" s="4" t="s">
        <v>34</v>
      </c>
      <c r="E49" s="5">
        <v>255</v>
      </c>
      <c r="F49" s="4" t="s">
        <v>1090</v>
      </c>
    </row>
    <row r="50" spans="1:6" x14ac:dyDescent="0.25">
      <c r="A50" s="11" t="s">
        <v>508</v>
      </c>
      <c r="B50" s="11" t="s">
        <v>5</v>
      </c>
      <c r="C50" s="11" t="s">
        <v>1085</v>
      </c>
      <c r="D50" s="11" t="s">
        <v>10</v>
      </c>
      <c r="E50" s="73">
        <v>200</v>
      </c>
      <c r="F50" s="11" t="s">
        <v>1088</v>
      </c>
    </row>
    <row r="51" spans="1:6" ht="142.5" x14ac:dyDescent="0.25">
      <c r="A51" s="4" t="s">
        <v>508</v>
      </c>
      <c r="B51" s="4" t="s">
        <v>5</v>
      </c>
      <c r="C51" s="4" t="s">
        <v>1085</v>
      </c>
      <c r="D51" s="4" t="s">
        <v>10</v>
      </c>
      <c r="E51" s="5">
        <v>290</v>
      </c>
      <c r="F51" s="4" t="s">
        <v>1089</v>
      </c>
    </row>
    <row r="52" spans="1:6" ht="156.75" x14ac:dyDescent="0.25">
      <c r="A52" s="11" t="s">
        <v>508</v>
      </c>
      <c r="B52" s="11" t="s">
        <v>5</v>
      </c>
      <c r="C52" s="11" t="s">
        <v>1085</v>
      </c>
      <c r="D52" s="11" t="s">
        <v>10</v>
      </c>
      <c r="E52" s="73">
        <v>285</v>
      </c>
      <c r="F52" s="11" t="s">
        <v>1090</v>
      </c>
    </row>
    <row r="53" spans="1:6" x14ac:dyDescent="0.25">
      <c r="A53" s="4" t="s">
        <v>508</v>
      </c>
      <c r="B53" s="4" t="s">
        <v>5</v>
      </c>
      <c r="C53" s="4" t="s">
        <v>1085</v>
      </c>
      <c r="D53" s="4" t="s">
        <v>9</v>
      </c>
      <c r="E53" s="5">
        <v>230</v>
      </c>
      <c r="F53" s="4" t="s">
        <v>1088</v>
      </c>
    </row>
    <row r="54" spans="1:6" ht="142.5" x14ac:dyDescent="0.25">
      <c r="A54" s="11" t="s">
        <v>508</v>
      </c>
      <c r="B54" s="11" t="s">
        <v>5</v>
      </c>
      <c r="C54" s="11" t="s">
        <v>1085</v>
      </c>
      <c r="D54" s="11" t="s">
        <v>9</v>
      </c>
      <c r="E54" s="73">
        <v>320</v>
      </c>
      <c r="F54" s="11" t="s">
        <v>1089</v>
      </c>
    </row>
    <row r="55" spans="1:6" ht="156.75" x14ac:dyDescent="0.25">
      <c r="A55" s="4" t="s">
        <v>508</v>
      </c>
      <c r="B55" s="4" t="s">
        <v>5</v>
      </c>
      <c r="C55" s="4" t="s">
        <v>1085</v>
      </c>
      <c r="D55" s="4" t="s">
        <v>9</v>
      </c>
      <c r="E55" s="5">
        <v>315</v>
      </c>
      <c r="F55" s="4" t="s">
        <v>1090</v>
      </c>
    </row>
    <row r="56" spans="1:6" x14ac:dyDescent="0.25">
      <c r="A56" s="11" t="s">
        <v>508</v>
      </c>
      <c r="B56" s="11" t="s">
        <v>5</v>
      </c>
      <c r="C56" s="11" t="s">
        <v>1085</v>
      </c>
      <c r="D56" s="11" t="s">
        <v>42</v>
      </c>
      <c r="E56" s="73">
        <v>265</v>
      </c>
      <c r="F56" s="11" t="s">
        <v>1088</v>
      </c>
    </row>
    <row r="57" spans="1:6" ht="142.5" x14ac:dyDescent="0.25">
      <c r="A57" s="4" t="s">
        <v>508</v>
      </c>
      <c r="B57" s="4" t="s">
        <v>5</v>
      </c>
      <c r="C57" s="4" t="s">
        <v>1085</v>
      </c>
      <c r="D57" s="4" t="s">
        <v>42</v>
      </c>
      <c r="E57" s="5">
        <v>355</v>
      </c>
      <c r="F57" s="4" t="s">
        <v>1089</v>
      </c>
    </row>
    <row r="58" spans="1:6" ht="156.75" x14ac:dyDescent="0.25">
      <c r="A58" s="11" t="s">
        <v>508</v>
      </c>
      <c r="B58" s="11" t="s">
        <v>5</v>
      </c>
      <c r="C58" s="11" t="s">
        <v>1085</v>
      </c>
      <c r="D58" s="11" t="s">
        <v>42</v>
      </c>
      <c r="E58" s="73">
        <v>350</v>
      </c>
      <c r="F58" s="11" t="s">
        <v>1090</v>
      </c>
    </row>
    <row r="59" spans="1:6" x14ac:dyDescent="0.25">
      <c r="A59" s="4" t="s">
        <v>508</v>
      </c>
      <c r="B59" s="4" t="s">
        <v>5</v>
      </c>
      <c r="C59" s="4" t="s">
        <v>1085</v>
      </c>
      <c r="D59" s="4" t="s">
        <v>7</v>
      </c>
      <c r="E59" s="5">
        <v>265</v>
      </c>
      <c r="F59" s="4" t="s">
        <v>1088</v>
      </c>
    </row>
    <row r="60" spans="1:6" ht="142.5" x14ac:dyDescent="0.25">
      <c r="A60" s="11" t="s">
        <v>508</v>
      </c>
      <c r="B60" s="11" t="s">
        <v>5</v>
      </c>
      <c r="C60" s="11" t="s">
        <v>1085</v>
      </c>
      <c r="D60" s="11" t="s">
        <v>7</v>
      </c>
      <c r="E60" s="73">
        <v>355</v>
      </c>
      <c r="F60" s="11" t="s">
        <v>1089</v>
      </c>
    </row>
    <row r="61" spans="1:6" ht="156.75" x14ac:dyDescent="0.25">
      <c r="A61" s="4" t="s">
        <v>508</v>
      </c>
      <c r="B61" s="4" t="s">
        <v>5</v>
      </c>
      <c r="C61" s="4" t="s">
        <v>1085</v>
      </c>
      <c r="D61" s="4" t="s">
        <v>7</v>
      </c>
      <c r="E61" s="5">
        <v>350</v>
      </c>
      <c r="F61" s="4" t="s">
        <v>1090</v>
      </c>
    </row>
    <row r="62" spans="1:6" x14ac:dyDescent="0.25">
      <c r="A62" s="11" t="s">
        <v>508</v>
      </c>
      <c r="B62" s="11" t="s">
        <v>5</v>
      </c>
      <c r="C62" s="11" t="s">
        <v>1086</v>
      </c>
      <c r="D62" s="11" t="s">
        <v>9</v>
      </c>
      <c r="E62" s="73">
        <v>230</v>
      </c>
      <c r="F62" s="11" t="s">
        <v>1088</v>
      </c>
    </row>
    <row r="63" spans="1:6" ht="142.5" x14ac:dyDescent="0.25">
      <c r="A63" s="4" t="s">
        <v>508</v>
      </c>
      <c r="B63" s="4" t="s">
        <v>5</v>
      </c>
      <c r="C63" s="4" t="s">
        <v>1086</v>
      </c>
      <c r="D63" s="4" t="s">
        <v>9</v>
      </c>
      <c r="E63" s="5">
        <v>320</v>
      </c>
      <c r="F63" s="4" t="s">
        <v>1089</v>
      </c>
    </row>
    <row r="64" spans="1:6" x14ac:dyDescent="0.25">
      <c r="A64" s="11" t="s">
        <v>508</v>
      </c>
      <c r="B64" s="11" t="s">
        <v>5</v>
      </c>
      <c r="C64" s="11" t="s">
        <v>1086</v>
      </c>
      <c r="D64" s="11" t="s">
        <v>42</v>
      </c>
      <c r="E64" s="73">
        <v>265</v>
      </c>
      <c r="F64" s="11" t="s">
        <v>1088</v>
      </c>
    </row>
    <row r="65" spans="1:6" ht="142.5" x14ac:dyDescent="0.25">
      <c r="A65" s="4" t="s">
        <v>508</v>
      </c>
      <c r="B65" s="4" t="s">
        <v>5</v>
      </c>
      <c r="C65" s="4" t="s">
        <v>1086</v>
      </c>
      <c r="D65" s="4" t="s">
        <v>42</v>
      </c>
      <c r="E65" s="5">
        <v>355</v>
      </c>
      <c r="F65" s="4" t="s">
        <v>1089</v>
      </c>
    </row>
    <row r="66" spans="1:6" x14ac:dyDescent="0.25">
      <c r="A66" s="11" t="s">
        <v>508</v>
      </c>
      <c r="B66" s="11" t="s">
        <v>5</v>
      </c>
      <c r="C66" s="11" t="s">
        <v>1086</v>
      </c>
      <c r="D66" s="11" t="s">
        <v>7</v>
      </c>
      <c r="E66" s="73">
        <v>265</v>
      </c>
      <c r="F66" s="11" t="s">
        <v>1088</v>
      </c>
    </row>
    <row r="67" spans="1:6" ht="142.5" x14ac:dyDescent="0.25">
      <c r="A67" s="4" t="s">
        <v>508</v>
      </c>
      <c r="B67" s="4" t="s">
        <v>5</v>
      </c>
      <c r="C67" s="4" t="s">
        <v>1086</v>
      </c>
      <c r="D67" s="4" t="s">
        <v>7</v>
      </c>
      <c r="E67" s="5">
        <v>355</v>
      </c>
      <c r="F67" s="4" t="s">
        <v>1089</v>
      </c>
    </row>
    <row r="68" spans="1:6" x14ac:dyDescent="0.25">
      <c r="A68" s="11" t="s">
        <v>508</v>
      </c>
      <c r="B68" s="11" t="s">
        <v>5</v>
      </c>
      <c r="C68" s="11" t="s">
        <v>1087</v>
      </c>
      <c r="D68" s="11" t="s">
        <v>13</v>
      </c>
      <c r="E68" s="73">
        <v>120</v>
      </c>
      <c r="F68" s="11" t="s">
        <v>1088</v>
      </c>
    </row>
    <row r="69" spans="1:6" ht="142.5" x14ac:dyDescent="0.25">
      <c r="A69" s="4" t="s">
        <v>508</v>
      </c>
      <c r="B69" s="4" t="s">
        <v>5</v>
      </c>
      <c r="C69" s="4" t="s">
        <v>1087</v>
      </c>
      <c r="D69" s="4" t="s">
        <v>13</v>
      </c>
      <c r="E69" s="5">
        <v>210</v>
      </c>
      <c r="F69" s="4" t="s">
        <v>1089</v>
      </c>
    </row>
    <row r="70" spans="1:6" ht="156.75" x14ac:dyDescent="0.25">
      <c r="A70" s="11" t="s">
        <v>508</v>
      </c>
      <c r="B70" s="11" t="s">
        <v>5</v>
      </c>
      <c r="C70" s="11" t="s">
        <v>1087</v>
      </c>
      <c r="D70" s="11" t="s">
        <v>13</v>
      </c>
      <c r="E70" s="73">
        <v>205</v>
      </c>
      <c r="F70" s="11" t="s">
        <v>1090</v>
      </c>
    </row>
    <row r="71" spans="1:6" x14ac:dyDescent="0.25">
      <c r="A71" s="4" t="s">
        <v>508</v>
      </c>
      <c r="B71" s="4" t="s">
        <v>5</v>
      </c>
      <c r="C71" s="4" t="s">
        <v>1087</v>
      </c>
      <c r="D71" s="4" t="s">
        <v>34</v>
      </c>
      <c r="E71" s="5">
        <v>170</v>
      </c>
      <c r="F71" s="4" t="s">
        <v>1088</v>
      </c>
    </row>
    <row r="72" spans="1:6" ht="142.5" x14ac:dyDescent="0.25">
      <c r="A72" s="11" t="s">
        <v>508</v>
      </c>
      <c r="B72" s="11" t="s">
        <v>5</v>
      </c>
      <c r="C72" s="11" t="s">
        <v>1087</v>
      </c>
      <c r="D72" s="11" t="s">
        <v>34</v>
      </c>
      <c r="E72" s="73">
        <v>260</v>
      </c>
      <c r="F72" s="11" t="s">
        <v>1089</v>
      </c>
    </row>
    <row r="73" spans="1:6" ht="156.75" x14ac:dyDescent="0.25">
      <c r="A73" s="4" t="s">
        <v>508</v>
      </c>
      <c r="B73" s="4" t="s">
        <v>5</v>
      </c>
      <c r="C73" s="4" t="s">
        <v>1087</v>
      </c>
      <c r="D73" s="4" t="s">
        <v>34</v>
      </c>
      <c r="E73" s="5">
        <v>255</v>
      </c>
      <c r="F73" s="4" t="s">
        <v>1090</v>
      </c>
    </row>
    <row r="74" spans="1:6" x14ac:dyDescent="0.25">
      <c r="A74" s="11" t="s">
        <v>508</v>
      </c>
      <c r="B74" s="11" t="s">
        <v>5</v>
      </c>
      <c r="C74" s="11" t="s">
        <v>1087</v>
      </c>
      <c r="D74" s="11" t="s">
        <v>10</v>
      </c>
      <c r="E74" s="73">
        <v>200</v>
      </c>
      <c r="F74" s="11" t="s">
        <v>1088</v>
      </c>
    </row>
    <row r="75" spans="1:6" ht="142.5" x14ac:dyDescent="0.25">
      <c r="A75" s="4" t="s">
        <v>508</v>
      </c>
      <c r="B75" s="4" t="s">
        <v>5</v>
      </c>
      <c r="C75" s="4" t="s">
        <v>1087</v>
      </c>
      <c r="D75" s="4" t="s">
        <v>10</v>
      </c>
      <c r="E75" s="5">
        <v>290</v>
      </c>
      <c r="F75" s="4" t="s">
        <v>1089</v>
      </c>
    </row>
    <row r="76" spans="1:6" ht="156.75" x14ac:dyDescent="0.25">
      <c r="A76" s="11" t="s">
        <v>508</v>
      </c>
      <c r="B76" s="11" t="s">
        <v>5</v>
      </c>
      <c r="C76" s="11" t="s">
        <v>1087</v>
      </c>
      <c r="D76" s="11" t="s">
        <v>10</v>
      </c>
      <c r="E76" s="73">
        <v>285</v>
      </c>
      <c r="F76" s="11" t="s">
        <v>1090</v>
      </c>
    </row>
    <row r="77" spans="1:6" x14ac:dyDescent="0.25">
      <c r="A77" s="4" t="s">
        <v>508</v>
      </c>
      <c r="B77" s="4" t="s">
        <v>5</v>
      </c>
      <c r="C77" s="4" t="s">
        <v>1087</v>
      </c>
      <c r="D77" s="4" t="s">
        <v>9</v>
      </c>
      <c r="E77" s="5">
        <v>230</v>
      </c>
      <c r="F77" s="4" t="s">
        <v>1088</v>
      </c>
    </row>
    <row r="78" spans="1:6" ht="142.5" x14ac:dyDescent="0.25">
      <c r="A78" s="11" t="s">
        <v>508</v>
      </c>
      <c r="B78" s="11" t="s">
        <v>5</v>
      </c>
      <c r="C78" s="11" t="s">
        <v>1087</v>
      </c>
      <c r="D78" s="11" t="s">
        <v>9</v>
      </c>
      <c r="E78" s="73">
        <v>320</v>
      </c>
      <c r="F78" s="11" t="s">
        <v>1089</v>
      </c>
    </row>
    <row r="79" spans="1:6" ht="156.75" x14ac:dyDescent="0.25">
      <c r="A79" s="4" t="s">
        <v>508</v>
      </c>
      <c r="B79" s="4" t="s">
        <v>5</v>
      </c>
      <c r="C79" s="4" t="s">
        <v>1087</v>
      </c>
      <c r="D79" s="4" t="s">
        <v>9</v>
      </c>
      <c r="E79" s="5">
        <v>315</v>
      </c>
      <c r="F79" s="4" t="s">
        <v>1090</v>
      </c>
    </row>
    <row r="80" spans="1:6" x14ac:dyDescent="0.25">
      <c r="A80" s="11" t="s">
        <v>508</v>
      </c>
      <c r="B80" s="11" t="s">
        <v>5</v>
      </c>
      <c r="C80" s="11" t="s">
        <v>1087</v>
      </c>
      <c r="D80" s="11" t="s">
        <v>42</v>
      </c>
      <c r="E80" s="73">
        <v>265</v>
      </c>
      <c r="F80" s="11" t="s">
        <v>1088</v>
      </c>
    </row>
    <row r="81" spans="1:6" ht="142.5" x14ac:dyDescent="0.25">
      <c r="A81" s="4" t="s">
        <v>508</v>
      </c>
      <c r="B81" s="4" t="s">
        <v>5</v>
      </c>
      <c r="C81" s="4" t="s">
        <v>1087</v>
      </c>
      <c r="D81" s="4" t="s">
        <v>42</v>
      </c>
      <c r="E81" s="5">
        <v>355</v>
      </c>
      <c r="F81" s="4" t="s">
        <v>1089</v>
      </c>
    </row>
    <row r="82" spans="1:6" ht="156.75" x14ac:dyDescent="0.25">
      <c r="A82" s="11" t="s">
        <v>508</v>
      </c>
      <c r="B82" s="11" t="s">
        <v>5</v>
      </c>
      <c r="C82" s="11" t="s">
        <v>1087</v>
      </c>
      <c r="D82" s="11" t="s">
        <v>42</v>
      </c>
      <c r="E82" s="73">
        <v>350</v>
      </c>
      <c r="F82" s="11" t="s">
        <v>1090</v>
      </c>
    </row>
    <row r="83" spans="1:6" x14ac:dyDescent="0.25">
      <c r="A83" s="4" t="s">
        <v>508</v>
      </c>
      <c r="B83" s="4" t="s">
        <v>5</v>
      </c>
      <c r="C83" s="4" t="s">
        <v>1087</v>
      </c>
      <c r="D83" s="4" t="s">
        <v>7</v>
      </c>
      <c r="E83" s="5">
        <v>265</v>
      </c>
      <c r="F83" s="4" t="s">
        <v>1088</v>
      </c>
    </row>
    <row r="84" spans="1:6" ht="142.5" x14ac:dyDescent="0.25">
      <c r="A84" s="11" t="s">
        <v>508</v>
      </c>
      <c r="B84" s="11" t="s">
        <v>5</v>
      </c>
      <c r="C84" s="11" t="s">
        <v>1087</v>
      </c>
      <c r="D84" s="11" t="s">
        <v>7</v>
      </c>
      <c r="E84" s="73">
        <v>355</v>
      </c>
      <c r="F84" s="11" t="s">
        <v>1089</v>
      </c>
    </row>
    <row r="85" spans="1:6" ht="157.5" thickBot="1" x14ac:dyDescent="0.3">
      <c r="A85" s="50" t="s">
        <v>508</v>
      </c>
      <c r="B85" s="50" t="s">
        <v>5</v>
      </c>
      <c r="C85" s="50" t="s">
        <v>1087</v>
      </c>
      <c r="D85" s="50" t="s">
        <v>7</v>
      </c>
      <c r="E85" s="51">
        <v>350</v>
      </c>
      <c r="F85" s="50" t="s">
        <v>1090</v>
      </c>
    </row>
    <row r="86" spans="1:6" ht="15.75" thickTop="1" x14ac:dyDescent="0.25">
      <c r="A86" s="10" t="s">
        <v>973</v>
      </c>
      <c r="B86" s="10" t="s">
        <v>5</v>
      </c>
      <c r="C86" s="10" t="s">
        <v>975</v>
      </c>
      <c r="D86" s="10" t="s">
        <v>10</v>
      </c>
      <c r="E86" s="75">
        <v>150</v>
      </c>
      <c r="F86" s="10" t="s">
        <v>978</v>
      </c>
    </row>
    <row r="87" spans="1:6" x14ac:dyDescent="0.25">
      <c r="A87" s="4" t="s">
        <v>973</v>
      </c>
      <c r="B87" s="4" t="s">
        <v>5</v>
      </c>
      <c r="C87" s="4" t="s">
        <v>975</v>
      </c>
      <c r="D87" s="4" t="s">
        <v>13</v>
      </c>
      <c r="E87" s="5">
        <v>75</v>
      </c>
      <c r="F87" s="4" t="s">
        <v>978</v>
      </c>
    </row>
    <row r="88" spans="1:6" x14ac:dyDescent="0.25">
      <c r="A88" s="11" t="s">
        <v>973</v>
      </c>
      <c r="B88" s="11" t="s">
        <v>5</v>
      </c>
      <c r="C88" s="11" t="s">
        <v>976</v>
      </c>
      <c r="D88" s="11" t="s">
        <v>34</v>
      </c>
      <c r="E88" s="73">
        <v>163</v>
      </c>
      <c r="F88" s="11" t="s">
        <v>978</v>
      </c>
    </row>
    <row r="89" spans="1:6" x14ac:dyDescent="0.25">
      <c r="A89" s="4" t="s">
        <v>973</v>
      </c>
      <c r="B89" s="4" t="s">
        <v>5</v>
      </c>
      <c r="C89" s="4" t="s">
        <v>975</v>
      </c>
      <c r="D89" s="4" t="s">
        <v>12</v>
      </c>
      <c r="E89" s="5">
        <v>132</v>
      </c>
      <c r="F89" s="4" t="s">
        <v>978</v>
      </c>
    </row>
    <row r="90" spans="1:6" x14ac:dyDescent="0.25">
      <c r="A90" s="11" t="s">
        <v>973</v>
      </c>
      <c r="B90" s="11" t="s">
        <v>5</v>
      </c>
      <c r="C90" s="11" t="s">
        <v>43</v>
      </c>
      <c r="D90" s="11" t="s">
        <v>43</v>
      </c>
      <c r="E90" s="73">
        <v>113.5</v>
      </c>
      <c r="F90" s="11" t="s">
        <v>978</v>
      </c>
    </row>
    <row r="91" spans="1:6" ht="28.5" x14ac:dyDescent="0.25">
      <c r="A91" s="4" t="s">
        <v>973</v>
      </c>
      <c r="B91" s="4" t="s">
        <v>977</v>
      </c>
      <c r="C91" s="4" t="s">
        <v>975</v>
      </c>
      <c r="D91" s="4" t="s">
        <v>10</v>
      </c>
      <c r="E91" s="5">
        <v>180</v>
      </c>
      <c r="F91" s="4" t="s">
        <v>979</v>
      </c>
    </row>
    <row r="92" spans="1:6" ht="28.5" x14ac:dyDescent="0.25">
      <c r="A92" s="11" t="s">
        <v>973</v>
      </c>
      <c r="B92" s="11" t="s">
        <v>977</v>
      </c>
      <c r="C92" s="11" t="s">
        <v>975</v>
      </c>
      <c r="D92" s="11" t="s">
        <v>13</v>
      </c>
      <c r="E92" s="73">
        <v>105</v>
      </c>
      <c r="F92" s="11" t="s">
        <v>980</v>
      </c>
    </row>
    <row r="93" spans="1:6" ht="28.5" x14ac:dyDescent="0.25">
      <c r="A93" s="4" t="s">
        <v>973</v>
      </c>
      <c r="B93" s="4" t="s">
        <v>977</v>
      </c>
      <c r="C93" s="4" t="s">
        <v>976</v>
      </c>
      <c r="D93" s="4" t="s">
        <v>34</v>
      </c>
      <c r="E93" s="5">
        <v>190</v>
      </c>
      <c r="F93" s="4" t="s">
        <v>980</v>
      </c>
    </row>
    <row r="94" spans="1:6" ht="29.25" thickBot="1" x14ac:dyDescent="0.3">
      <c r="A94" s="12" t="s">
        <v>973</v>
      </c>
      <c r="B94" s="12" t="s">
        <v>977</v>
      </c>
      <c r="C94" s="12" t="s">
        <v>975</v>
      </c>
      <c r="D94" s="12" t="s">
        <v>12</v>
      </c>
      <c r="E94" s="74">
        <v>120</v>
      </c>
      <c r="F94" s="12" t="s">
        <v>980</v>
      </c>
    </row>
    <row r="95" spans="1:6" ht="15.75" thickTop="1" x14ac:dyDescent="0.25">
      <c r="A95" s="52" t="s">
        <v>1069</v>
      </c>
      <c r="B95" s="52" t="s">
        <v>198</v>
      </c>
      <c r="C95" s="52" t="s">
        <v>1070</v>
      </c>
      <c r="D95" s="52" t="s">
        <v>7</v>
      </c>
      <c r="E95" s="53">
        <v>220</v>
      </c>
      <c r="F95" s="52" t="s">
        <v>1076</v>
      </c>
    </row>
    <row r="96" spans="1:6" x14ac:dyDescent="0.25">
      <c r="A96" s="11" t="s">
        <v>1069</v>
      </c>
      <c r="B96" s="11" t="s">
        <v>198</v>
      </c>
      <c r="C96" s="11" t="s">
        <v>1071</v>
      </c>
      <c r="D96" s="11" t="s">
        <v>10</v>
      </c>
      <c r="E96" s="73">
        <v>176</v>
      </c>
      <c r="F96" s="11" t="s">
        <v>1077</v>
      </c>
    </row>
    <row r="97" spans="1:6" x14ac:dyDescent="0.25">
      <c r="A97" s="4" t="s">
        <v>1069</v>
      </c>
      <c r="B97" s="4" t="s">
        <v>198</v>
      </c>
      <c r="C97" s="4" t="s">
        <v>1071</v>
      </c>
      <c r="D97" s="4" t="s">
        <v>34</v>
      </c>
      <c r="E97" s="5">
        <v>165</v>
      </c>
      <c r="F97" s="4" t="s">
        <v>1034</v>
      </c>
    </row>
    <row r="98" spans="1:6" x14ac:dyDescent="0.25">
      <c r="A98" s="11" t="s">
        <v>1069</v>
      </c>
      <c r="B98" s="11" t="s">
        <v>198</v>
      </c>
      <c r="C98" s="11" t="s">
        <v>1071</v>
      </c>
      <c r="D98" s="11" t="s">
        <v>34</v>
      </c>
      <c r="E98" s="73">
        <v>155</v>
      </c>
      <c r="F98" s="11" t="s">
        <v>1078</v>
      </c>
    </row>
    <row r="99" spans="1:6" ht="28.5" x14ac:dyDescent="0.25">
      <c r="A99" s="4" t="s">
        <v>1069</v>
      </c>
      <c r="B99" s="4" t="s">
        <v>198</v>
      </c>
      <c r="C99" s="4" t="s">
        <v>1071</v>
      </c>
      <c r="D99" s="4" t="s">
        <v>34</v>
      </c>
      <c r="E99" s="5">
        <v>155</v>
      </c>
      <c r="F99" s="4" t="s">
        <v>1079</v>
      </c>
    </row>
    <row r="100" spans="1:6" x14ac:dyDescent="0.25">
      <c r="A100" s="11" t="s">
        <v>1069</v>
      </c>
      <c r="B100" s="11" t="s">
        <v>198</v>
      </c>
      <c r="C100" s="11" t="s">
        <v>1072</v>
      </c>
      <c r="D100" s="11" t="s">
        <v>34</v>
      </c>
      <c r="E100" s="73">
        <v>176</v>
      </c>
      <c r="F100" s="11" t="s">
        <v>1080</v>
      </c>
    </row>
    <row r="101" spans="1:6" x14ac:dyDescent="0.25">
      <c r="A101" s="4" t="s">
        <v>1069</v>
      </c>
      <c r="B101" s="4" t="s">
        <v>1073</v>
      </c>
      <c r="C101" s="4" t="s">
        <v>1074</v>
      </c>
      <c r="D101" s="4" t="s">
        <v>10</v>
      </c>
      <c r="E101" s="5">
        <v>198</v>
      </c>
      <c r="F101" s="4" t="s">
        <v>1077</v>
      </c>
    </row>
    <row r="102" spans="1:6" x14ac:dyDescent="0.25">
      <c r="A102" s="11" t="s">
        <v>1069</v>
      </c>
      <c r="B102" s="11" t="s">
        <v>1073</v>
      </c>
      <c r="C102" s="11" t="s">
        <v>1071</v>
      </c>
      <c r="D102" s="11" t="s">
        <v>34</v>
      </c>
      <c r="E102" s="73">
        <v>165</v>
      </c>
      <c r="F102" s="11" t="s">
        <v>976</v>
      </c>
    </row>
    <row r="103" spans="1:6" ht="15.75" thickBot="1" x14ac:dyDescent="0.3">
      <c r="A103" s="50" t="s">
        <v>1069</v>
      </c>
      <c r="B103" s="50" t="s">
        <v>1073</v>
      </c>
      <c r="C103" s="50" t="s">
        <v>1075</v>
      </c>
      <c r="D103" s="50" t="s">
        <v>34</v>
      </c>
      <c r="E103" s="51">
        <v>242</v>
      </c>
      <c r="F103" s="50" t="s">
        <v>1081</v>
      </c>
    </row>
    <row r="104" spans="1:6" ht="15.75" thickTop="1" x14ac:dyDescent="0.25">
      <c r="A104" s="10" t="s">
        <v>1061</v>
      </c>
      <c r="B104" s="10" t="s">
        <v>1062</v>
      </c>
      <c r="C104" s="10" t="s">
        <v>535</v>
      </c>
      <c r="D104" s="10" t="s">
        <v>42</v>
      </c>
      <c r="E104" s="75">
        <v>190</v>
      </c>
      <c r="F104" s="10"/>
    </row>
    <row r="105" spans="1:6" x14ac:dyDescent="0.25">
      <c r="A105" s="4" t="s">
        <v>1061</v>
      </c>
      <c r="B105" s="4" t="s">
        <v>198</v>
      </c>
      <c r="C105" s="4" t="s">
        <v>1063</v>
      </c>
      <c r="D105" s="4" t="s">
        <v>10</v>
      </c>
      <c r="E105" s="5">
        <v>160</v>
      </c>
      <c r="F105" s="4"/>
    </row>
    <row r="106" spans="1:6" x14ac:dyDescent="0.25">
      <c r="A106" s="11" t="s">
        <v>1061</v>
      </c>
      <c r="B106" s="11" t="s">
        <v>198</v>
      </c>
      <c r="C106" s="11" t="s">
        <v>1064</v>
      </c>
      <c r="D106" s="11" t="s">
        <v>10</v>
      </c>
      <c r="E106" s="73">
        <v>180</v>
      </c>
      <c r="F106" s="11"/>
    </row>
    <row r="107" spans="1:6" x14ac:dyDescent="0.25">
      <c r="A107" s="4" t="s">
        <v>1061</v>
      </c>
      <c r="B107" s="4" t="s">
        <v>1062</v>
      </c>
      <c r="C107" s="4" t="s">
        <v>1065</v>
      </c>
      <c r="D107" s="4" t="s">
        <v>42</v>
      </c>
      <c r="E107" s="5">
        <v>190</v>
      </c>
      <c r="F107" s="4"/>
    </row>
    <row r="108" spans="1:6" x14ac:dyDescent="0.25">
      <c r="A108" s="11" t="s">
        <v>1061</v>
      </c>
      <c r="B108" s="11" t="s">
        <v>1062</v>
      </c>
      <c r="C108" s="11" t="s">
        <v>1066</v>
      </c>
      <c r="D108" s="11" t="s">
        <v>10</v>
      </c>
      <c r="E108" s="73">
        <v>143</v>
      </c>
      <c r="F108" s="11"/>
    </row>
    <row r="109" spans="1:6" x14ac:dyDescent="0.25">
      <c r="A109" s="4" t="s">
        <v>1061</v>
      </c>
      <c r="B109" s="4" t="s">
        <v>1062</v>
      </c>
      <c r="C109" s="4" t="s">
        <v>1066</v>
      </c>
      <c r="D109" s="4" t="s">
        <v>10</v>
      </c>
      <c r="E109" s="5">
        <v>143</v>
      </c>
      <c r="F109" s="4"/>
    </row>
    <row r="110" spans="1:6" x14ac:dyDescent="0.25">
      <c r="A110" s="11" t="s">
        <v>1061</v>
      </c>
      <c r="B110" s="11" t="s">
        <v>1062</v>
      </c>
      <c r="C110" s="11" t="s">
        <v>1064</v>
      </c>
      <c r="D110" s="11" t="s">
        <v>10</v>
      </c>
      <c r="E110" s="73">
        <v>180</v>
      </c>
      <c r="F110" s="11"/>
    </row>
    <row r="111" spans="1:6" x14ac:dyDescent="0.25">
      <c r="A111" s="4" t="s">
        <v>1061</v>
      </c>
      <c r="B111" s="4" t="s">
        <v>1062</v>
      </c>
      <c r="C111" s="4" t="s">
        <v>1064</v>
      </c>
      <c r="D111" s="4" t="s">
        <v>10</v>
      </c>
      <c r="E111" s="5">
        <v>180</v>
      </c>
      <c r="F111" s="4"/>
    </row>
    <row r="112" spans="1:6" x14ac:dyDescent="0.25">
      <c r="A112" s="11" t="s">
        <v>1061</v>
      </c>
      <c r="B112" s="11" t="s">
        <v>1062</v>
      </c>
      <c r="C112" s="11" t="s">
        <v>1063</v>
      </c>
      <c r="D112" s="11" t="s">
        <v>34</v>
      </c>
      <c r="E112" s="73">
        <v>160</v>
      </c>
      <c r="F112" s="11"/>
    </row>
    <row r="113" spans="1:6" x14ac:dyDescent="0.25">
      <c r="A113" s="4" t="s">
        <v>1061</v>
      </c>
      <c r="B113" s="4" t="s">
        <v>1062</v>
      </c>
      <c r="C113" s="4" t="s">
        <v>1067</v>
      </c>
      <c r="D113" s="4" t="s">
        <v>13</v>
      </c>
      <c r="E113" s="5">
        <v>77</v>
      </c>
      <c r="F113" s="4"/>
    </row>
    <row r="114" spans="1:6" ht="15.75" thickBot="1" x14ac:dyDescent="0.3">
      <c r="A114" s="12" t="s">
        <v>1061</v>
      </c>
      <c r="B114" s="12" t="s">
        <v>1062</v>
      </c>
      <c r="C114" s="12" t="s">
        <v>1068</v>
      </c>
      <c r="D114" s="12" t="s">
        <v>43</v>
      </c>
      <c r="E114" s="74">
        <v>165</v>
      </c>
      <c r="F114" s="12"/>
    </row>
    <row r="115" spans="1:6" ht="15.75" thickTop="1" x14ac:dyDescent="0.25">
      <c r="A115" s="52" t="s">
        <v>1053</v>
      </c>
      <c r="B115" s="52" t="s">
        <v>1054</v>
      </c>
      <c r="C115" s="52" t="s">
        <v>132</v>
      </c>
      <c r="D115" s="52" t="s">
        <v>18</v>
      </c>
      <c r="E115" s="53">
        <v>220</v>
      </c>
      <c r="F115" s="52" t="s">
        <v>1059</v>
      </c>
    </row>
    <row r="116" spans="1:6" x14ac:dyDescent="0.25">
      <c r="A116" s="11" t="s">
        <v>1053</v>
      </c>
      <c r="B116" s="11" t="s">
        <v>1055</v>
      </c>
      <c r="C116" s="11" t="s">
        <v>132</v>
      </c>
      <c r="D116" s="11" t="s">
        <v>18</v>
      </c>
      <c r="E116" s="73">
        <v>220</v>
      </c>
      <c r="F116" s="11" t="s">
        <v>1059</v>
      </c>
    </row>
    <row r="117" spans="1:6" x14ac:dyDescent="0.25">
      <c r="A117" s="4" t="s">
        <v>1053</v>
      </c>
      <c r="B117" s="4" t="s">
        <v>1056</v>
      </c>
      <c r="C117" s="4" t="s">
        <v>132</v>
      </c>
      <c r="D117" s="4" t="s">
        <v>7</v>
      </c>
      <c r="E117" s="5">
        <v>198</v>
      </c>
      <c r="F117" s="4" t="s">
        <v>1059</v>
      </c>
    </row>
    <row r="118" spans="1:6" x14ac:dyDescent="0.25">
      <c r="A118" s="11" t="s">
        <v>1053</v>
      </c>
      <c r="B118" s="11" t="s">
        <v>1055</v>
      </c>
      <c r="C118" s="11" t="s">
        <v>132</v>
      </c>
      <c r="D118" s="11" t="s">
        <v>34</v>
      </c>
      <c r="E118" s="73">
        <v>176</v>
      </c>
      <c r="F118" s="11" t="s">
        <v>975</v>
      </c>
    </row>
    <row r="119" spans="1:6" x14ac:dyDescent="0.25">
      <c r="A119" s="4" t="s">
        <v>1053</v>
      </c>
      <c r="B119" s="4" t="s">
        <v>1056</v>
      </c>
      <c r="C119" s="4" t="s">
        <v>132</v>
      </c>
      <c r="D119" s="4" t="s">
        <v>34</v>
      </c>
      <c r="E119" s="5">
        <v>176</v>
      </c>
      <c r="F119" s="4" t="s">
        <v>975</v>
      </c>
    </row>
    <row r="120" spans="1:6" x14ac:dyDescent="0.25">
      <c r="A120" s="11" t="s">
        <v>1053</v>
      </c>
      <c r="B120" s="11" t="s">
        <v>1055</v>
      </c>
      <c r="C120" s="11" t="s">
        <v>132</v>
      </c>
      <c r="D120" s="11" t="s">
        <v>34</v>
      </c>
      <c r="E120" s="73">
        <v>176</v>
      </c>
      <c r="F120" s="11" t="s">
        <v>975</v>
      </c>
    </row>
    <row r="121" spans="1:6" x14ac:dyDescent="0.25">
      <c r="A121" s="4" t="s">
        <v>1053</v>
      </c>
      <c r="B121" s="4" t="s">
        <v>1055</v>
      </c>
      <c r="C121" s="4" t="s">
        <v>132</v>
      </c>
      <c r="D121" s="4" t="s">
        <v>34</v>
      </c>
      <c r="E121" s="5">
        <v>176</v>
      </c>
      <c r="F121" s="4" t="s">
        <v>975</v>
      </c>
    </row>
    <row r="122" spans="1:6" x14ac:dyDescent="0.25">
      <c r="A122" s="11" t="s">
        <v>1053</v>
      </c>
      <c r="B122" s="11" t="s">
        <v>1057</v>
      </c>
      <c r="C122" s="11" t="s">
        <v>132</v>
      </c>
      <c r="D122" s="11" t="s">
        <v>34</v>
      </c>
      <c r="E122" s="73">
        <v>176</v>
      </c>
      <c r="F122" s="11" t="s">
        <v>975</v>
      </c>
    </row>
    <row r="123" spans="1:6" x14ac:dyDescent="0.25">
      <c r="A123" s="4" t="s">
        <v>1053</v>
      </c>
      <c r="B123" s="4" t="s">
        <v>1057</v>
      </c>
      <c r="C123" s="4" t="s">
        <v>132</v>
      </c>
      <c r="D123" s="4" t="s">
        <v>34</v>
      </c>
      <c r="E123" s="5">
        <v>176</v>
      </c>
      <c r="F123" s="4" t="s">
        <v>975</v>
      </c>
    </row>
    <row r="124" spans="1:6" x14ac:dyDescent="0.25">
      <c r="A124" s="11" t="s">
        <v>1053</v>
      </c>
      <c r="B124" s="11" t="s">
        <v>1055</v>
      </c>
      <c r="C124" s="11" t="s">
        <v>132</v>
      </c>
      <c r="D124" s="11" t="s">
        <v>43</v>
      </c>
      <c r="E124" s="73">
        <v>148.5</v>
      </c>
      <c r="F124" s="11"/>
    </row>
    <row r="125" spans="1:6" x14ac:dyDescent="0.25">
      <c r="A125" s="4" t="s">
        <v>1053</v>
      </c>
      <c r="B125" s="4" t="s">
        <v>1054</v>
      </c>
      <c r="C125" s="4" t="s">
        <v>132</v>
      </c>
      <c r="D125" s="4" t="s">
        <v>34</v>
      </c>
      <c r="E125" s="5">
        <v>176</v>
      </c>
      <c r="F125" s="4" t="s">
        <v>975</v>
      </c>
    </row>
    <row r="126" spans="1:6" x14ac:dyDescent="0.25">
      <c r="A126" s="11" t="s">
        <v>1053</v>
      </c>
      <c r="B126" s="11" t="s">
        <v>1058</v>
      </c>
      <c r="C126" s="11" t="s">
        <v>132</v>
      </c>
      <c r="D126" s="11" t="s">
        <v>34</v>
      </c>
      <c r="E126" s="73">
        <v>176</v>
      </c>
      <c r="F126" s="11" t="s">
        <v>975</v>
      </c>
    </row>
    <row r="127" spans="1:6" x14ac:dyDescent="0.25">
      <c r="A127" s="4" t="s">
        <v>1053</v>
      </c>
      <c r="B127" s="4" t="s">
        <v>1055</v>
      </c>
      <c r="C127" s="4" t="s">
        <v>132</v>
      </c>
      <c r="D127" s="4" t="s">
        <v>13</v>
      </c>
      <c r="E127" s="5">
        <v>176</v>
      </c>
      <c r="F127" s="4" t="s">
        <v>1060</v>
      </c>
    </row>
    <row r="128" spans="1:6" ht="15.75" thickBot="1" x14ac:dyDescent="0.3">
      <c r="A128" s="12" t="s">
        <v>1053</v>
      </c>
      <c r="B128" s="12" t="s">
        <v>1056</v>
      </c>
      <c r="C128" s="12" t="s">
        <v>132</v>
      </c>
      <c r="D128" s="12" t="s">
        <v>12</v>
      </c>
      <c r="E128" s="74">
        <v>176</v>
      </c>
      <c r="F128" s="12" t="s">
        <v>975</v>
      </c>
    </row>
    <row r="129" spans="1:6" ht="15.75" thickTop="1" x14ac:dyDescent="0.25">
      <c r="A129" s="52" t="s">
        <v>1019</v>
      </c>
      <c r="B129" s="52" t="s">
        <v>1020</v>
      </c>
      <c r="C129" s="52" t="s">
        <v>1021</v>
      </c>
      <c r="D129" s="52" t="s">
        <v>10</v>
      </c>
      <c r="E129" s="53">
        <v>245</v>
      </c>
      <c r="F129" s="52"/>
    </row>
    <row r="130" spans="1:6" x14ac:dyDescent="0.25">
      <c r="A130" s="11" t="s">
        <v>1019</v>
      </c>
      <c r="B130" s="11" t="s">
        <v>1020</v>
      </c>
      <c r="C130" s="11" t="s">
        <v>976</v>
      </c>
      <c r="D130" s="11" t="s">
        <v>10</v>
      </c>
      <c r="E130" s="73">
        <v>220</v>
      </c>
      <c r="F130" s="11"/>
    </row>
    <row r="131" spans="1:6" x14ac:dyDescent="0.25">
      <c r="A131" s="4" t="s">
        <v>1019</v>
      </c>
      <c r="B131" s="4" t="s">
        <v>1020</v>
      </c>
      <c r="C131" s="4" t="s">
        <v>975</v>
      </c>
      <c r="D131" s="4" t="s">
        <v>34</v>
      </c>
      <c r="E131" s="5">
        <v>195</v>
      </c>
      <c r="F131" s="4"/>
    </row>
    <row r="132" spans="1:6" x14ac:dyDescent="0.25">
      <c r="A132" s="11" t="s">
        <v>1019</v>
      </c>
      <c r="B132" s="11" t="s">
        <v>1020</v>
      </c>
      <c r="C132" s="11" t="s">
        <v>1022</v>
      </c>
      <c r="D132" s="11" t="s">
        <v>34</v>
      </c>
      <c r="E132" s="73">
        <v>195</v>
      </c>
      <c r="F132" s="11"/>
    </row>
    <row r="133" spans="1:6" x14ac:dyDescent="0.25">
      <c r="A133" s="4" t="s">
        <v>1019</v>
      </c>
      <c r="B133" s="4" t="s">
        <v>1020</v>
      </c>
      <c r="C133" s="4" t="s">
        <v>1023</v>
      </c>
      <c r="D133" s="4" t="s">
        <v>13</v>
      </c>
      <c r="E133" s="5">
        <v>105</v>
      </c>
      <c r="F133" s="4"/>
    </row>
    <row r="134" spans="1:6" x14ac:dyDescent="0.25">
      <c r="A134" s="11" t="s">
        <v>1019</v>
      </c>
      <c r="B134" s="11" t="s">
        <v>1020</v>
      </c>
      <c r="C134" s="11" t="s">
        <v>1024</v>
      </c>
      <c r="D134" s="11" t="s">
        <v>34</v>
      </c>
      <c r="E134" s="73">
        <v>195</v>
      </c>
      <c r="F134" s="11"/>
    </row>
    <row r="135" spans="1:6" x14ac:dyDescent="0.25">
      <c r="A135" s="4" t="s">
        <v>1019</v>
      </c>
      <c r="B135" s="4" t="s">
        <v>1020</v>
      </c>
      <c r="C135" s="4" t="s">
        <v>1025</v>
      </c>
      <c r="D135" s="4" t="s">
        <v>34</v>
      </c>
      <c r="E135" s="5">
        <v>190</v>
      </c>
      <c r="F135" s="4"/>
    </row>
    <row r="136" spans="1:6" x14ac:dyDescent="0.25">
      <c r="A136" s="11" t="s">
        <v>1019</v>
      </c>
      <c r="B136" s="11" t="s">
        <v>1020</v>
      </c>
      <c r="C136" s="11" t="s">
        <v>1026</v>
      </c>
      <c r="D136" s="11" t="s">
        <v>34</v>
      </c>
      <c r="E136" s="73">
        <v>195</v>
      </c>
      <c r="F136" s="11"/>
    </row>
    <row r="137" spans="1:6" x14ac:dyDescent="0.25">
      <c r="A137" s="4" t="s">
        <v>1019</v>
      </c>
      <c r="B137" s="4" t="s">
        <v>1020</v>
      </c>
      <c r="C137" s="4" t="s">
        <v>1027</v>
      </c>
      <c r="D137" s="4" t="s">
        <v>13</v>
      </c>
      <c r="E137" s="5">
        <v>190</v>
      </c>
      <c r="F137" s="4"/>
    </row>
    <row r="138" spans="1:6" ht="15.75" thickBot="1" x14ac:dyDescent="0.3">
      <c r="A138" s="12" t="s">
        <v>1019</v>
      </c>
      <c r="B138" s="12" t="s">
        <v>1020</v>
      </c>
      <c r="C138" s="12" t="s">
        <v>1028</v>
      </c>
      <c r="D138" s="12" t="s">
        <v>34</v>
      </c>
      <c r="E138" s="74">
        <v>195</v>
      </c>
      <c r="F138" s="12"/>
    </row>
    <row r="139" spans="1:6" ht="29.25" thickTop="1" x14ac:dyDescent="0.25">
      <c r="A139" s="52" t="s">
        <v>981</v>
      </c>
      <c r="B139" s="52" t="s">
        <v>5</v>
      </c>
      <c r="C139" s="52" t="s">
        <v>982</v>
      </c>
      <c r="D139" s="52" t="s">
        <v>7</v>
      </c>
      <c r="E139" s="53">
        <v>220</v>
      </c>
      <c r="F139" s="52" t="s">
        <v>997</v>
      </c>
    </row>
    <row r="140" spans="1:6" ht="28.5" x14ac:dyDescent="0.25">
      <c r="A140" s="11" t="s">
        <v>981</v>
      </c>
      <c r="B140" s="11" t="s">
        <v>5</v>
      </c>
      <c r="C140" s="11" t="s">
        <v>976</v>
      </c>
      <c r="D140" s="11" t="s">
        <v>34</v>
      </c>
      <c r="E140" s="73">
        <v>190</v>
      </c>
      <c r="F140" s="11" t="s">
        <v>998</v>
      </c>
    </row>
    <row r="141" spans="1:6" ht="28.5" x14ac:dyDescent="0.25">
      <c r="A141" s="4" t="s">
        <v>981</v>
      </c>
      <c r="B141" s="4" t="s">
        <v>5</v>
      </c>
      <c r="C141" s="4" t="s">
        <v>975</v>
      </c>
      <c r="D141" s="4" t="s">
        <v>34</v>
      </c>
      <c r="E141" s="5">
        <v>170</v>
      </c>
      <c r="F141" s="4" t="s">
        <v>998</v>
      </c>
    </row>
    <row r="142" spans="1:6" ht="57" x14ac:dyDescent="0.25">
      <c r="A142" s="11" t="s">
        <v>981</v>
      </c>
      <c r="B142" s="11" t="s">
        <v>5</v>
      </c>
      <c r="C142" s="11" t="s">
        <v>983</v>
      </c>
      <c r="D142" s="11" t="s">
        <v>34</v>
      </c>
      <c r="E142" s="73">
        <v>170</v>
      </c>
      <c r="F142" s="11" t="s">
        <v>999</v>
      </c>
    </row>
    <row r="143" spans="1:6" ht="28.5" x14ac:dyDescent="0.25">
      <c r="A143" s="4" t="s">
        <v>981</v>
      </c>
      <c r="B143" s="4" t="s">
        <v>5</v>
      </c>
      <c r="C143" s="4" t="s">
        <v>984</v>
      </c>
      <c r="D143" s="4" t="s">
        <v>13</v>
      </c>
      <c r="E143" s="5">
        <v>100</v>
      </c>
      <c r="F143" s="4" t="s">
        <v>1000</v>
      </c>
    </row>
    <row r="144" spans="1:6" ht="28.5" x14ac:dyDescent="0.25">
      <c r="A144" s="11" t="s">
        <v>981</v>
      </c>
      <c r="B144" s="11" t="s">
        <v>5</v>
      </c>
      <c r="C144" s="11" t="s">
        <v>43</v>
      </c>
      <c r="D144" s="11" t="s">
        <v>43</v>
      </c>
      <c r="E144" s="73">
        <v>150</v>
      </c>
      <c r="F144" s="11" t="s">
        <v>1001</v>
      </c>
    </row>
    <row r="145" spans="1:6" ht="42.75" x14ac:dyDescent="0.25">
      <c r="A145" s="4" t="s">
        <v>981</v>
      </c>
      <c r="B145" s="4" t="s">
        <v>5</v>
      </c>
      <c r="C145" s="4" t="s">
        <v>985</v>
      </c>
      <c r="D145" s="4" t="s">
        <v>34</v>
      </c>
      <c r="E145" s="5">
        <v>165</v>
      </c>
      <c r="F145" s="4" t="s">
        <v>1002</v>
      </c>
    </row>
    <row r="146" spans="1:6" ht="28.5" x14ac:dyDescent="0.25">
      <c r="A146" s="11" t="s">
        <v>981</v>
      </c>
      <c r="B146" s="11" t="s">
        <v>5</v>
      </c>
      <c r="C146" s="11" t="s">
        <v>986</v>
      </c>
      <c r="D146" s="11" t="s">
        <v>13</v>
      </c>
      <c r="E146" s="73">
        <v>56.25</v>
      </c>
      <c r="F146" s="11" t="s">
        <v>1003</v>
      </c>
    </row>
    <row r="147" spans="1:6" ht="28.5" x14ac:dyDescent="0.25">
      <c r="A147" s="4" t="s">
        <v>981</v>
      </c>
      <c r="B147" s="4" t="s">
        <v>5</v>
      </c>
      <c r="C147" s="4" t="s">
        <v>987</v>
      </c>
      <c r="D147" s="4" t="s">
        <v>13</v>
      </c>
      <c r="E147" s="5">
        <v>106.25</v>
      </c>
      <c r="F147" s="4" t="s">
        <v>1004</v>
      </c>
    </row>
    <row r="148" spans="1:6" ht="28.5" x14ac:dyDescent="0.25">
      <c r="A148" s="11" t="s">
        <v>981</v>
      </c>
      <c r="B148" s="11" t="s">
        <v>5</v>
      </c>
      <c r="C148" s="11" t="s">
        <v>988</v>
      </c>
      <c r="D148" s="11" t="s">
        <v>13</v>
      </c>
      <c r="E148" s="73">
        <v>150</v>
      </c>
      <c r="F148" s="11" t="s">
        <v>1005</v>
      </c>
    </row>
    <row r="149" spans="1:6" ht="42.75" x14ac:dyDescent="0.25">
      <c r="A149" s="4" t="s">
        <v>981</v>
      </c>
      <c r="B149" s="4" t="s">
        <v>5</v>
      </c>
      <c r="C149" s="4" t="s">
        <v>989</v>
      </c>
      <c r="D149" s="4" t="s">
        <v>13</v>
      </c>
      <c r="E149" s="5">
        <v>562.5</v>
      </c>
      <c r="F149" s="4" t="s">
        <v>1006</v>
      </c>
    </row>
    <row r="150" spans="1:6" ht="28.5" x14ac:dyDescent="0.25">
      <c r="A150" s="11" t="s">
        <v>981</v>
      </c>
      <c r="B150" s="11" t="s">
        <v>5</v>
      </c>
      <c r="C150" s="11" t="s">
        <v>990</v>
      </c>
      <c r="D150" s="11" t="s">
        <v>13</v>
      </c>
      <c r="E150" s="73"/>
      <c r="F150" s="11" t="s">
        <v>1007</v>
      </c>
    </row>
    <row r="151" spans="1:6" ht="71.25" x14ac:dyDescent="0.25">
      <c r="A151" s="4" t="s">
        <v>981</v>
      </c>
      <c r="B151" s="4" t="s">
        <v>5</v>
      </c>
      <c r="C151" s="4" t="s">
        <v>991</v>
      </c>
      <c r="D151" s="4" t="s">
        <v>13</v>
      </c>
      <c r="E151" s="5"/>
      <c r="F151" s="4" t="s">
        <v>1008</v>
      </c>
    </row>
    <row r="152" spans="1:6" ht="28.5" x14ac:dyDescent="0.25">
      <c r="A152" s="11" t="s">
        <v>981</v>
      </c>
      <c r="B152" s="11" t="s">
        <v>992</v>
      </c>
      <c r="C152" s="11" t="s">
        <v>982</v>
      </c>
      <c r="D152" s="11" t="s">
        <v>7</v>
      </c>
      <c r="E152" s="73">
        <v>220</v>
      </c>
      <c r="F152" s="11" t="s">
        <v>997</v>
      </c>
    </row>
    <row r="153" spans="1:6" ht="28.5" x14ac:dyDescent="0.25">
      <c r="A153" s="4" t="s">
        <v>981</v>
      </c>
      <c r="B153" s="4" t="s">
        <v>992</v>
      </c>
      <c r="C153" s="4" t="s">
        <v>976</v>
      </c>
      <c r="D153" s="4" t="s">
        <v>34</v>
      </c>
      <c r="E153" s="5">
        <v>220</v>
      </c>
      <c r="F153" s="4" t="s">
        <v>998</v>
      </c>
    </row>
    <row r="154" spans="1:6" ht="28.5" x14ac:dyDescent="0.25">
      <c r="A154" s="11" t="s">
        <v>981</v>
      </c>
      <c r="B154" s="11" t="s">
        <v>992</v>
      </c>
      <c r="C154" s="11" t="s">
        <v>975</v>
      </c>
      <c r="D154" s="11" t="s">
        <v>34</v>
      </c>
      <c r="E154" s="73">
        <v>190</v>
      </c>
      <c r="F154" s="11" t="s">
        <v>998</v>
      </c>
    </row>
    <row r="155" spans="1:6" ht="57" x14ac:dyDescent="0.25">
      <c r="A155" s="4" t="s">
        <v>981</v>
      </c>
      <c r="B155" s="4" t="s">
        <v>992</v>
      </c>
      <c r="C155" s="4" t="s">
        <v>983</v>
      </c>
      <c r="D155" s="4" t="s">
        <v>34</v>
      </c>
      <c r="E155" s="5">
        <v>190</v>
      </c>
      <c r="F155" s="4" t="s">
        <v>999</v>
      </c>
    </row>
    <row r="156" spans="1:6" ht="28.5" x14ac:dyDescent="0.25">
      <c r="A156" s="11" t="s">
        <v>981</v>
      </c>
      <c r="B156" s="11" t="s">
        <v>992</v>
      </c>
      <c r="C156" s="11" t="s">
        <v>984</v>
      </c>
      <c r="D156" s="11" t="s">
        <v>13</v>
      </c>
      <c r="E156" s="73">
        <v>130</v>
      </c>
      <c r="F156" s="11" t="s">
        <v>1000</v>
      </c>
    </row>
    <row r="157" spans="1:6" ht="28.5" x14ac:dyDescent="0.25">
      <c r="A157" s="4" t="s">
        <v>981</v>
      </c>
      <c r="B157" s="4" t="s">
        <v>992</v>
      </c>
      <c r="C157" s="4" t="s">
        <v>43</v>
      </c>
      <c r="D157" s="4" t="s">
        <v>43</v>
      </c>
      <c r="E157" s="5">
        <v>150</v>
      </c>
      <c r="F157" s="4" t="s">
        <v>1001</v>
      </c>
    </row>
    <row r="158" spans="1:6" ht="42.75" x14ac:dyDescent="0.25">
      <c r="A158" s="11" t="s">
        <v>981</v>
      </c>
      <c r="B158" s="11" t="s">
        <v>992</v>
      </c>
      <c r="C158" s="11" t="s">
        <v>985</v>
      </c>
      <c r="D158" s="11" t="s">
        <v>34</v>
      </c>
      <c r="E158" s="73">
        <v>165</v>
      </c>
      <c r="F158" s="11" t="s">
        <v>1002</v>
      </c>
    </row>
    <row r="159" spans="1:6" ht="28.5" x14ac:dyDescent="0.25">
      <c r="A159" s="4" t="s">
        <v>981</v>
      </c>
      <c r="B159" s="4" t="s">
        <v>992</v>
      </c>
      <c r="C159" s="4" t="s">
        <v>986</v>
      </c>
      <c r="D159" s="4" t="s">
        <v>13</v>
      </c>
      <c r="E159" s="5">
        <v>56.25</v>
      </c>
      <c r="F159" s="4" t="s">
        <v>1003</v>
      </c>
    </row>
    <row r="160" spans="1:6" ht="28.5" x14ac:dyDescent="0.25">
      <c r="A160" s="11" t="s">
        <v>981</v>
      </c>
      <c r="B160" s="11" t="s">
        <v>992</v>
      </c>
      <c r="C160" s="11" t="s">
        <v>987</v>
      </c>
      <c r="D160" s="11" t="s">
        <v>13</v>
      </c>
      <c r="E160" s="73">
        <v>106.25</v>
      </c>
      <c r="F160" s="11" t="s">
        <v>1004</v>
      </c>
    </row>
    <row r="161" spans="1:6" ht="28.5" x14ac:dyDescent="0.25">
      <c r="A161" s="4" t="s">
        <v>981</v>
      </c>
      <c r="B161" s="4" t="s">
        <v>992</v>
      </c>
      <c r="C161" s="4" t="s">
        <v>988</v>
      </c>
      <c r="D161" s="4" t="s">
        <v>13</v>
      </c>
      <c r="E161" s="5">
        <v>150</v>
      </c>
      <c r="F161" s="4" t="s">
        <v>1005</v>
      </c>
    </row>
    <row r="162" spans="1:6" ht="42.75" x14ac:dyDescent="0.25">
      <c r="A162" s="11" t="s">
        <v>981</v>
      </c>
      <c r="B162" s="11" t="s">
        <v>992</v>
      </c>
      <c r="C162" s="11" t="s">
        <v>989</v>
      </c>
      <c r="D162" s="11" t="s">
        <v>13</v>
      </c>
      <c r="E162" s="73">
        <v>562.5</v>
      </c>
      <c r="F162" s="11" t="s">
        <v>1006</v>
      </c>
    </row>
    <row r="163" spans="1:6" ht="28.5" x14ac:dyDescent="0.25">
      <c r="A163" s="4" t="s">
        <v>981</v>
      </c>
      <c r="B163" s="4" t="s">
        <v>992</v>
      </c>
      <c r="C163" s="4" t="s">
        <v>990</v>
      </c>
      <c r="D163" s="4" t="s">
        <v>13</v>
      </c>
      <c r="E163" s="5"/>
      <c r="F163" s="4" t="s">
        <v>1009</v>
      </c>
    </row>
    <row r="164" spans="1:6" ht="28.5" x14ac:dyDescent="0.25">
      <c r="A164" s="11" t="s">
        <v>981</v>
      </c>
      <c r="B164" s="11" t="s">
        <v>992</v>
      </c>
      <c r="C164" s="11" t="s">
        <v>993</v>
      </c>
      <c r="D164" s="11" t="s">
        <v>13</v>
      </c>
      <c r="E164" s="73"/>
      <c r="F164" s="11" t="s">
        <v>1010</v>
      </c>
    </row>
    <row r="165" spans="1:6" ht="28.5" x14ac:dyDescent="0.25">
      <c r="A165" s="4" t="s">
        <v>981</v>
      </c>
      <c r="B165" s="4" t="s">
        <v>992</v>
      </c>
      <c r="C165" s="4" t="s">
        <v>994</v>
      </c>
      <c r="D165" s="4" t="s">
        <v>13</v>
      </c>
      <c r="E165" s="5"/>
      <c r="F165" s="4" t="s">
        <v>1011</v>
      </c>
    </row>
    <row r="166" spans="1:6" ht="71.25" x14ac:dyDescent="0.25">
      <c r="A166" s="11" t="s">
        <v>981</v>
      </c>
      <c r="B166" s="11" t="s">
        <v>992</v>
      </c>
      <c r="C166" s="11" t="s">
        <v>991</v>
      </c>
      <c r="D166" s="11" t="s">
        <v>13</v>
      </c>
      <c r="E166" s="73"/>
      <c r="F166" s="11" t="s">
        <v>1012</v>
      </c>
    </row>
    <row r="167" spans="1:6" ht="28.5" x14ac:dyDescent="0.25">
      <c r="A167" s="4" t="s">
        <v>981</v>
      </c>
      <c r="B167" s="4" t="s">
        <v>995</v>
      </c>
      <c r="C167" s="4" t="s">
        <v>996</v>
      </c>
      <c r="D167" s="4" t="s">
        <v>13</v>
      </c>
      <c r="E167" s="5"/>
      <c r="F167" s="4" t="s">
        <v>1013</v>
      </c>
    </row>
    <row r="168" spans="1:6" ht="28.5" x14ac:dyDescent="0.25">
      <c r="A168" s="11" t="s">
        <v>981</v>
      </c>
      <c r="B168" s="11"/>
      <c r="C168" s="11"/>
      <c r="D168" s="11"/>
      <c r="E168" s="73"/>
      <c r="F168" s="11" t="s">
        <v>1014</v>
      </c>
    </row>
    <row r="169" spans="1:6" ht="28.5" x14ac:dyDescent="0.25">
      <c r="A169" s="4" t="s">
        <v>981</v>
      </c>
      <c r="B169" s="4"/>
      <c r="C169" s="4"/>
      <c r="D169" s="4"/>
      <c r="E169" s="5"/>
      <c r="F169" s="4" t="s">
        <v>1015</v>
      </c>
    </row>
    <row r="170" spans="1:6" ht="42.75" x14ac:dyDescent="0.25">
      <c r="A170" s="11" t="s">
        <v>981</v>
      </c>
      <c r="B170" s="11"/>
      <c r="C170" s="11"/>
      <c r="D170" s="11"/>
      <c r="E170" s="73"/>
      <c r="F170" s="11" t="s">
        <v>1016</v>
      </c>
    </row>
    <row r="171" spans="1:6" ht="57" x14ac:dyDescent="0.25">
      <c r="A171" s="4" t="s">
        <v>981</v>
      </c>
      <c r="B171" s="4"/>
      <c r="C171" s="4"/>
      <c r="D171" s="4"/>
      <c r="E171" s="5"/>
      <c r="F171" s="4" t="s">
        <v>1017</v>
      </c>
    </row>
    <row r="172" spans="1:6" ht="43.5" thickBot="1" x14ac:dyDescent="0.3">
      <c r="A172" s="12" t="s">
        <v>981</v>
      </c>
      <c r="B172" s="12"/>
      <c r="C172" s="12"/>
      <c r="D172" s="12"/>
      <c r="E172" s="74"/>
      <c r="F172" s="12" t="s">
        <v>1018</v>
      </c>
    </row>
    <row r="173" spans="1:6" ht="15.75" thickTop="1" x14ac:dyDescent="0.25">
      <c r="A173" s="52" t="s">
        <v>1029</v>
      </c>
      <c r="B173" s="52" t="s">
        <v>198</v>
      </c>
      <c r="C173" s="52" t="s">
        <v>1030</v>
      </c>
      <c r="D173" s="52" t="s">
        <v>7</v>
      </c>
      <c r="E173" s="53">
        <v>269.5</v>
      </c>
      <c r="F173" s="52" t="s">
        <v>1030</v>
      </c>
    </row>
    <row r="174" spans="1:6" x14ac:dyDescent="0.25">
      <c r="A174" s="11" t="s">
        <v>1029</v>
      </c>
      <c r="B174" s="11" t="s">
        <v>198</v>
      </c>
      <c r="C174" s="11" t="s">
        <v>1031</v>
      </c>
      <c r="D174" s="11" t="s">
        <v>34</v>
      </c>
      <c r="E174" s="73">
        <v>203.5</v>
      </c>
      <c r="F174" s="11" t="s">
        <v>1044</v>
      </c>
    </row>
    <row r="175" spans="1:6" x14ac:dyDescent="0.25">
      <c r="A175" s="4" t="s">
        <v>1029</v>
      </c>
      <c r="B175" s="4" t="s">
        <v>198</v>
      </c>
      <c r="C175" s="4" t="s">
        <v>1032</v>
      </c>
      <c r="D175" s="4" t="s">
        <v>13</v>
      </c>
      <c r="E175" s="5">
        <v>170.5</v>
      </c>
      <c r="F175" s="4" t="s">
        <v>1045</v>
      </c>
    </row>
    <row r="176" spans="1:6" x14ac:dyDescent="0.25">
      <c r="A176" s="11" t="s">
        <v>1029</v>
      </c>
      <c r="B176" s="11" t="s">
        <v>198</v>
      </c>
      <c r="C176" s="11" t="s">
        <v>1033</v>
      </c>
      <c r="D176" s="11" t="s">
        <v>13</v>
      </c>
      <c r="E176" s="73">
        <v>230.5</v>
      </c>
      <c r="F176" s="11" t="s">
        <v>1046</v>
      </c>
    </row>
    <row r="177" spans="1:6" x14ac:dyDescent="0.25">
      <c r="A177" s="4" t="s">
        <v>1029</v>
      </c>
      <c r="B177" s="4" t="s">
        <v>198</v>
      </c>
      <c r="C177" s="4" t="s">
        <v>1034</v>
      </c>
      <c r="D177" s="4" t="s">
        <v>10</v>
      </c>
      <c r="E177" s="5">
        <v>236.5</v>
      </c>
      <c r="F177" s="4" t="s">
        <v>1047</v>
      </c>
    </row>
    <row r="178" spans="1:6" x14ac:dyDescent="0.25">
      <c r="A178" s="11" t="s">
        <v>1029</v>
      </c>
      <c r="B178" s="11" t="s">
        <v>853</v>
      </c>
      <c r="C178" s="11" t="s">
        <v>1035</v>
      </c>
      <c r="D178" s="11" t="s">
        <v>10</v>
      </c>
      <c r="E178" s="73">
        <v>189.2</v>
      </c>
      <c r="F178" s="11" t="s">
        <v>1048</v>
      </c>
    </row>
    <row r="179" spans="1:6" x14ac:dyDescent="0.25">
      <c r="A179" s="4" t="s">
        <v>1029</v>
      </c>
      <c r="B179" s="4" t="s">
        <v>198</v>
      </c>
      <c r="C179" s="4" t="s">
        <v>1036</v>
      </c>
      <c r="D179" s="4" t="s">
        <v>9</v>
      </c>
      <c r="E179" s="5">
        <v>178.2</v>
      </c>
      <c r="F179" s="4" t="s">
        <v>1048</v>
      </c>
    </row>
    <row r="180" spans="1:6" x14ac:dyDescent="0.25">
      <c r="A180" s="11" t="s">
        <v>1029</v>
      </c>
      <c r="B180" s="11" t="s">
        <v>198</v>
      </c>
      <c r="C180" s="11" t="s">
        <v>1037</v>
      </c>
      <c r="D180" s="11" t="s">
        <v>34</v>
      </c>
      <c r="E180" s="73">
        <v>272.3</v>
      </c>
      <c r="F180" s="11" t="s">
        <v>1049</v>
      </c>
    </row>
    <row r="181" spans="1:6" x14ac:dyDescent="0.25">
      <c r="A181" s="4" t="s">
        <v>1029</v>
      </c>
      <c r="B181" s="4" t="s">
        <v>198</v>
      </c>
      <c r="C181" s="4" t="s">
        <v>1038</v>
      </c>
      <c r="D181" s="4" t="s">
        <v>34</v>
      </c>
      <c r="E181" s="5">
        <v>272.3</v>
      </c>
      <c r="F181" s="4" t="s">
        <v>1050</v>
      </c>
    </row>
    <row r="182" spans="1:6" x14ac:dyDescent="0.25">
      <c r="A182" s="11" t="s">
        <v>1029</v>
      </c>
      <c r="B182" s="11" t="s">
        <v>198</v>
      </c>
      <c r="C182" s="11" t="s">
        <v>1039</v>
      </c>
      <c r="D182" s="11" t="s">
        <v>13</v>
      </c>
      <c r="E182" s="73">
        <v>138.6</v>
      </c>
      <c r="F182" s="11"/>
    </row>
    <row r="183" spans="1:6" x14ac:dyDescent="0.25">
      <c r="A183" s="4" t="s">
        <v>1029</v>
      </c>
      <c r="B183" s="4" t="s">
        <v>198</v>
      </c>
      <c r="C183" s="4" t="s">
        <v>1040</v>
      </c>
      <c r="D183" s="4" t="s">
        <v>43</v>
      </c>
      <c r="E183" s="5">
        <v>193.5</v>
      </c>
      <c r="F183" s="4" t="s">
        <v>1040</v>
      </c>
    </row>
    <row r="184" spans="1:6" x14ac:dyDescent="0.25">
      <c r="A184" s="11" t="s">
        <v>1029</v>
      </c>
      <c r="B184" s="11" t="s">
        <v>198</v>
      </c>
      <c r="C184" s="11" t="s">
        <v>1041</v>
      </c>
      <c r="D184" s="11" t="s">
        <v>43</v>
      </c>
      <c r="E184" s="73">
        <v>157.30000000000001</v>
      </c>
      <c r="F184" s="11" t="s">
        <v>1041</v>
      </c>
    </row>
    <row r="185" spans="1:6" x14ac:dyDescent="0.25">
      <c r="A185" s="4" t="s">
        <v>1029</v>
      </c>
      <c r="B185" s="4" t="s">
        <v>706</v>
      </c>
      <c r="C185" s="4" t="s">
        <v>1031</v>
      </c>
      <c r="D185" s="4" t="s">
        <v>34</v>
      </c>
      <c r="E185" s="5">
        <v>254.375</v>
      </c>
      <c r="F185" s="4" t="s">
        <v>1044</v>
      </c>
    </row>
    <row r="186" spans="1:6" x14ac:dyDescent="0.25">
      <c r="A186" s="11" t="s">
        <v>1029</v>
      </c>
      <c r="B186" s="11" t="s">
        <v>706</v>
      </c>
      <c r="C186" s="11" t="s">
        <v>1032</v>
      </c>
      <c r="D186" s="11" t="s">
        <v>13</v>
      </c>
      <c r="E186" s="73">
        <v>213.125</v>
      </c>
      <c r="F186" s="11" t="s">
        <v>1045</v>
      </c>
    </row>
    <row r="187" spans="1:6" x14ac:dyDescent="0.25">
      <c r="A187" s="4" t="s">
        <v>1029</v>
      </c>
      <c r="B187" s="4" t="s">
        <v>706</v>
      </c>
      <c r="C187" s="4" t="s">
        <v>1033</v>
      </c>
      <c r="D187" s="4" t="s">
        <v>13</v>
      </c>
      <c r="E187" s="5">
        <v>288.125</v>
      </c>
      <c r="F187" s="4" t="s">
        <v>1046</v>
      </c>
    </row>
    <row r="188" spans="1:6" x14ac:dyDescent="0.25">
      <c r="A188" s="11" t="s">
        <v>1029</v>
      </c>
      <c r="B188" s="11" t="s">
        <v>706</v>
      </c>
      <c r="C188" s="11" t="s">
        <v>1034</v>
      </c>
      <c r="D188" s="11" t="s">
        <v>10</v>
      </c>
      <c r="E188" s="73">
        <v>280.5</v>
      </c>
      <c r="F188" s="11" t="s">
        <v>1047</v>
      </c>
    </row>
    <row r="189" spans="1:6" x14ac:dyDescent="0.25">
      <c r="A189" s="4" t="s">
        <v>1029</v>
      </c>
      <c r="B189" s="4" t="s">
        <v>706</v>
      </c>
      <c r="C189" s="4" t="s">
        <v>1035</v>
      </c>
      <c r="D189" s="4" t="s">
        <v>10</v>
      </c>
      <c r="E189" s="5">
        <v>236.5</v>
      </c>
      <c r="F189" s="4" t="s">
        <v>1048</v>
      </c>
    </row>
    <row r="190" spans="1:6" x14ac:dyDescent="0.25">
      <c r="A190" s="11" t="s">
        <v>1029</v>
      </c>
      <c r="B190" s="11" t="s">
        <v>706</v>
      </c>
      <c r="C190" s="11" t="s">
        <v>1036</v>
      </c>
      <c r="D190" s="11" t="s">
        <v>9</v>
      </c>
      <c r="E190" s="73">
        <v>222.75</v>
      </c>
      <c r="F190" s="11" t="s">
        <v>1048</v>
      </c>
    </row>
    <row r="191" spans="1:6" x14ac:dyDescent="0.25">
      <c r="A191" s="4" t="s">
        <v>1029</v>
      </c>
      <c r="B191" s="4" t="s">
        <v>706</v>
      </c>
      <c r="C191" s="4" t="s">
        <v>1037</v>
      </c>
      <c r="D191" s="4" t="s">
        <v>9</v>
      </c>
      <c r="E191" s="5">
        <v>340.375</v>
      </c>
      <c r="F191" s="4" t="s">
        <v>1051</v>
      </c>
    </row>
    <row r="192" spans="1:6" x14ac:dyDescent="0.25">
      <c r="A192" s="11" t="s">
        <v>1029</v>
      </c>
      <c r="B192" s="11" t="s">
        <v>706</v>
      </c>
      <c r="C192" s="11" t="s">
        <v>1038</v>
      </c>
      <c r="D192" s="11" t="s">
        <v>9</v>
      </c>
      <c r="E192" s="73">
        <v>340.375</v>
      </c>
      <c r="F192" s="11" t="s">
        <v>1052</v>
      </c>
    </row>
    <row r="193" spans="1:6" x14ac:dyDescent="0.25">
      <c r="A193" s="4" t="s">
        <v>1029</v>
      </c>
      <c r="B193" s="4" t="s">
        <v>706</v>
      </c>
      <c r="C193" s="4" t="s">
        <v>1039</v>
      </c>
      <c r="D193" s="4" t="s">
        <v>13</v>
      </c>
      <c r="E193" s="5">
        <v>173.25</v>
      </c>
      <c r="F193" s="4"/>
    </row>
    <row r="194" spans="1:6" x14ac:dyDescent="0.25">
      <c r="A194" s="11" t="s">
        <v>1029</v>
      </c>
      <c r="B194" s="11" t="s">
        <v>1042</v>
      </c>
      <c r="C194" s="11" t="s">
        <v>1043</v>
      </c>
      <c r="D194" s="11" t="s">
        <v>7</v>
      </c>
      <c r="E194" s="73">
        <v>302.5</v>
      </c>
      <c r="F194" s="11"/>
    </row>
    <row r="195" spans="1:6" x14ac:dyDescent="0.25">
      <c r="A195" s="4" t="s">
        <v>1029</v>
      </c>
      <c r="B195" s="4" t="s">
        <v>1042</v>
      </c>
      <c r="C195" s="4" t="s">
        <v>1043</v>
      </c>
      <c r="D195" s="4" t="s">
        <v>9</v>
      </c>
      <c r="E195" s="5">
        <v>280.5</v>
      </c>
      <c r="F195" s="4"/>
    </row>
    <row r="196" spans="1:6" ht="15.75" thickBot="1" x14ac:dyDescent="0.3">
      <c r="A196" s="12" t="s">
        <v>1029</v>
      </c>
      <c r="B196" s="12" t="s">
        <v>1042</v>
      </c>
      <c r="C196" s="12" t="s">
        <v>1043</v>
      </c>
      <c r="D196" s="12" t="s">
        <v>10</v>
      </c>
      <c r="E196" s="74">
        <v>214.5</v>
      </c>
      <c r="F196" s="12"/>
    </row>
    <row r="197" spans="1:6" ht="15.75" thickTop="1" x14ac:dyDescent="0.25">
      <c r="A197" s="52" t="s">
        <v>1094</v>
      </c>
      <c r="B197" s="52" t="s">
        <v>1095</v>
      </c>
      <c r="C197" s="52" t="s">
        <v>535</v>
      </c>
      <c r="D197" s="52" t="s">
        <v>18</v>
      </c>
      <c r="E197" s="53">
        <v>198</v>
      </c>
      <c r="F197" s="52"/>
    </row>
    <row r="198" spans="1:6" x14ac:dyDescent="0.25">
      <c r="A198" s="11" t="s">
        <v>1094</v>
      </c>
      <c r="B198" s="11" t="s">
        <v>1095</v>
      </c>
      <c r="C198" s="11" t="s">
        <v>1096</v>
      </c>
      <c r="D198" s="11" t="s">
        <v>10</v>
      </c>
      <c r="E198" s="73">
        <v>198</v>
      </c>
      <c r="F198" s="11"/>
    </row>
    <row r="199" spans="1:6" x14ac:dyDescent="0.25">
      <c r="A199" s="4" t="s">
        <v>1094</v>
      </c>
      <c r="B199" s="4" t="s">
        <v>1095</v>
      </c>
      <c r="C199" s="4" t="s">
        <v>1097</v>
      </c>
      <c r="D199" s="4" t="s">
        <v>10</v>
      </c>
      <c r="E199" s="5">
        <v>181.5</v>
      </c>
      <c r="F199" s="4"/>
    </row>
    <row r="200" spans="1:6" x14ac:dyDescent="0.25">
      <c r="A200" s="11" t="s">
        <v>1094</v>
      </c>
      <c r="B200" s="11" t="s">
        <v>1095</v>
      </c>
      <c r="C200" s="11" t="s">
        <v>1098</v>
      </c>
      <c r="D200" s="11" t="s">
        <v>25</v>
      </c>
      <c r="E200" s="73">
        <v>187</v>
      </c>
      <c r="F200" s="11"/>
    </row>
    <row r="201" spans="1:6" x14ac:dyDescent="0.25">
      <c r="A201" s="4" t="s">
        <v>1094</v>
      </c>
      <c r="B201" s="4" t="s">
        <v>1095</v>
      </c>
      <c r="C201" s="4" t="s">
        <v>1099</v>
      </c>
      <c r="D201" s="4" t="s">
        <v>25</v>
      </c>
      <c r="E201" s="5">
        <v>170.5</v>
      </c>
      <c r="F201" s="4"/>
    </row>
    <row r="202" spans="1:6" x14ac:dyDescent="0.25">
      <c r="A202" s="11" t="s">
        <v>1094</v>
      </c>
      <c r="B202" s="11" t="s">
        <v>1095</v>
      </c>
      <c r="C202" s="11" t="s">
        <v>984</v>
      </c>
      <c r="D202" s="11" t="s">
        <v>13</v>
      </c>
      <c r="E202" s="73">
        <v>77</v>
      </c>
      <c r="F202" s="11"/>
    </row>
    <row r="203" spans="1:6" x14ac:dyDescent="0.25">
      <c r="A203" s="4" t="s">
        <v>1094</v>
      </c>
      <c r="B203" s="4" t="s">
        <v>1095</v>
      </c>
      <c r="C203" s="4" t="s">
        <v>1100</v>
      </c>
      <c r="D203" s="4" t="s">
        <v>25</v>
      </c>
      <c r="E203" s="5">
        <v>187</v>
      </c>
      <c r="F203" s="4"/>
    </row>
    <row r="204" spans="1:6" x14ac:dyDescent="0.25">
      <c r="A204" s="11" t="s">
        <v>1094</v>
      </c>
      <c r="B204" s="11" t="s">
        <v>1095</v>
      </c>
      <c r="C204" s="11" t="s">
        <v>236</v>
      </c>
      <c r="D204" s="11" t="s">
        <v>34</v>
      </c>
      <c r="E204" s="73">
        <v>165</v>
      </c>
      <c r="F204" s="11"/>
    </row>
    <row r="205" spans="1:6" x14ac:dyDescent="0.25">
      <c r="A205" s="4" t="s">
        <v>1094</v>
      </c>
      <c r="B205" s="4" t="s">
        <v>1095</v>
      </c>
      <c r="C205" s="4" t="s">
        <v>1101</v>
      </c>
      <c r="D205" s="4" t="s">
        <v>25</v>
      </c>
      <c r="E205" s="5">
        <v>165</v>
      </c>
      <c r="F205" s="4"/>
    </row>
    <row r="206" spans="1:6" x14ac:dyDescent="0.25">
      <c r="A206" s="11" t="s">
        <v>1094</v>
      </c>
      <c r="B206" s="11" t="s">
        <v>1095</v>
      </c>
      <c r="C206" s="11" t="s">
        <v>1102</v>
      </c>
      <c r="D206" s="11" t="s">
        <v>25</v>
      </c>
      <c r="E206" s="73">
        <v>220</v>
      </c>
      <c r="F206" s="11"/>
    </row>
    <row r="207" spans="1:6" ht="15.75" thickBot="1" x14ac:dyDescent="0.3">
      <c r="A207" s="50" t="s">
        <v>1094</v>
      </c>
      <c r="B207" s="50" t="s">
        <v>1095</v>
      </c>
      <c r="C207" s="50" t="s">
        <v>1103</v>
      </c>
      <c r="D207" s="50" t="s">
        <v>25</v>
      </c>
      <c r="E207" s="51"/>
      <c r="F207" s="50" t="s">
        <v>1104</v>
      </c>
    </row>
    <row r="208" spans="1:6" ht="15.75" thickTop="1" x14ac:dyDescent="0.25"/>
  </sheetData>
  <autoFilter ref="A2:F207" xr:uid="{50A1A8B3-B0DC-4ADF-852E-BB0F4A69DC70}">
    <sortState xmlns:xlrd2="http://schemas.microsoft.com/office/spreadsheetml/2017/richdata2" ref="A3:F207">
      <sortCondition ref="A2:A207"/>
    </sortState>
  </autoFilter>
  <mergeCells count="1">
    <mergeCell ref="B1:F1"/>
  </mergeCells>
  <dataValidations count="1">
    <dataValidation type="list" allowBlank="1" showInputMessage="1" showErrorMessage="1" prompt="Please select from the dropdown list." sqref="D3:D5 D7:D207" xr:uid="{24BFABB0-A2B7-4178-ABF0-F58059138178}">
      <formula1>"Partner, Director, Senior Manager, Associate Director, Principal, Associate, Senior, Scientist, Specialist, Technician, Draftsperson, Graduate"</formula1>
    </dataValidation>
  </dataValidations>
  <hyperlinks>
    <hyperlink ref="A1" location="Summary!A1" display="Link to SUMMARY Worksheet" xr:uid="{317EDEEB-8743-43E9-8515-44D747E9034D}"/>
  </hyperlinks>
  <pageMargins left="0.7" right="0.7" top="0.75" bottom="0.75" header="0.3" footer="0.3"/>
  <headerFooter>
    <oddHeader>&amp;C&amp;"Calibri"&amp;12&amp;KFF0000 OFFICIAL&amp;1#_x000D_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2945-6F83-40CA-997A-A22F0BC7A2A1}">
  <sheetPr>
    <tabColor theme="9" tint="-0.249977111117893"/>
  </sheetPr>
  <dimension ref="A1:M28"/>
  <sheetViews>
    <sheetView showGridLines="0" workbookViewId="0">
      <selection activeCell="A2" sqref="A2"/>
    </sheetView>
  </sheetViews>
  <sheetFormatPr defaultRowHeight="15" x14ac:dyDescent="0.25"/>
  <cols>
    <col min="1" max="1" width="43.85546875" customWidth="1"/>
    <col min="2" max="13" width="15.28515625" customWidth="1"/>
    <col min="14" max="14" width="11.28515625" bestFit="1" customWidth="1"/>
  </cols>
  <sheetData>
    <row r="1" spans="1:13" ht="25.5" x14ac:dyDescent="0.5">
      <c r="A1" s="26" t="s">
        <v>194</v>
      </c>
      <c r="B1" s="163" t="s">
        <v>1233</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838</v>
      </c>
      <c r="B4" s="58"/>
      <c r="C4" s="59">
        <v>339.625</v>
      </c>
      <c r="D4" s="59">
        <v>370.97500000000002</v>
      </c>
      <c r="E4" s="59">
        <v>161.97499999999999</v>
      </c>
      <c r="F4" s="59">
        <v>156.75</v>
      </c>
      <c r="G4" s="59">
        <v>470.25</v>
      </c>
      <c r="H4" s="59">
        <v>266.47500000000002</v>
      </c>
      <c r="I4" s="59"/>
      <c r="J4" s="59">
        <v>219.45</v>
      </c>
      <c r="K4" s="59"/>
      <c r="L4" s="59">
        <v>256.02499999999998</v>
      </c>
      <c r="M4" s="59">
        <v>203.77500000000001</v>
      </c>
    </row>
    <row r="5" spans="1:13" ht="16.5" x14ac:dyDescent="0.3">
      <c r="A5" s="71" t="s">
        <v>466</v>
      </c>
      <c r="B5" s="60"/>
      <c r="C5" s="33">
        <v>330</v>
      </c>
      <c r="D5" s="33">
        <v>380</v>
      </c>
      <c r="E5" s="33"/>
      <c r="F5" s="33">
        <v>120</v>
      </c>
      <c r="G5" s="33"/>
      <c r="H5" s="33">
        <v>280</v>
      </c>
      <c r="I5" s="33"/>
      <c r="J5" s="33">
        <v>225</v>
      </c>
      <c r="K5" s="33"/>
      <c r="L5" s="33"/>
      <c r="M5" s="33"/>
    </row>
    <row r="6" spans="1:13" ht="16.5" x14ac:dyDescent="0.3">
      <c r="A6" s="57" t="s">
        <v>44</v>
      </c>
      <c r="B6" s="60">
        <v>340</v>
      </c>
      <c r="C6" s="33">
        <v>375</v>
      </c>
      <c r="D6" s="33">
        <v>420</v>
      </c>
      <c r="E6" s="33">
        <v>200</v>
      </c>
      <c r="F6" s="33">
        <v>180</v>
      </c>
      <c r="G6" s="33">
        <v>420</v>
      </c>
      <c r="H6" s="33">
        <v>340</v>
      </c>
      <c r="I6" s="33">
        <v>290</v>
      </c>
      <c r="J6" s="33">
        <v>290</v>
      </c>
      <c r="K6" s="33">
        <v>375</v>
      </c>
      <c r="L6" s="33">
        <v>230</v>
      </c>
      <c r="M6" s="33">
        <v>250</v>
      </c>
    </row>
    <row r="7" spans="1:13" ht="16.5" x14ac:dyDescent="0.3">
      <c r="A7" s="71" t="s">
        <v>61</v>
      </c>
      <c r="B7" s="60">
        <v>341</v>
      </c>
      <c r="C7" s="33"/>
      <c r="D7" s="33">
        <v>407</v>
      </c>
      <c r="E7" s="33"/>
      <c r="F7" s="33">
        <v>187</v>
      </c>
      <c r="G7" s="33"/>
      <c r="H7" s="33">
        <v>385</v>
      </c>
      <c r="I7" s="33"/>
      <c r="J7" s="33">
        <v>264</v>
      </c>
      <c r="K7" s="33"/>
      <c r="L7" s="33">
        <v>308</v>
      </c>
      <c r="M7" s="33">
        <v>231</v>
      </c>
    </row>
    <row r="8" spans="1:13" ht="16.5" x14ac:dyDescent="0.3">
      <c r="A8" s="57" t="s">
        <v>1115</v>
      </c>
      <c r="B8" s="60">
        <v>280</v>
      </c>
      <c r="C8" s="33"/>
      <c r="D8" s="33">
        <v>360</v>
      </c>
      <c r="E8" s="33">
        <v>150</v>
      </c>
      <c r="F8" s="33">
        <v>155</v>
      </c>
      <c r="G8" s="33"/>
      <c r="H8" s="33">
        <v>310</v>
      </c>
      <c r="I8" s="33">
        <v>200</v>
      </c>
      <c r="J8" s="33">
        <v>220</v>
      </c>
      <c r="K8" s="33"/>
      <c r="L8" s="33">
        <v>180</v>
      </c>
      <c r="M8" s="33">
        <v>160</v>
      </c>
    </row>
    <row r="9" spans="1:13" ht="16.5" x14ac:dyDescent="0.3">
      <c r="A9" s="71" t="s">
        <v>1149</v>
      </c>
      <c r="B9" s="60"/>
      <c r="C9" s="33"/>
      <c r="D9" s="33"/>
      <c r="E9" s="33"/>
      <c r="F9" s="33"/>
      <c r="G9" s="33"/>
      <c r="H9" s="33">
        <v>420</v>
      </c>
      <c r="I9" s="33">
        <v>210</v>
      </c>
      <c r="J9" s="33"/>
      <c r="K9" s="33">
        <v>350</v>
      </c>
      <c r="L9" s="33"/>
      <c r="M9" s="33"/>
    </row>
    <row r="10" spans="1:13" ht="16.5" x14ac:dyDescent="0.3">
      <c r="A10" s="57" t="s">
        <v>352</v>
      </c>
      <c r="B10" s="60"/>
      <c r="C10" s="33"/>
      <c r="D10" s="33"/>
      <c r="E10" s="33"/>
      <c r="F10" s="33">
        <v>132</v>
      </c>
      <c r="G10" s="33"/>
      <c r="H10" s="33">
        <v>352</v>
      </c>
      <c r="I10" s="33">
        <v>220</v>
      </c>
      <c r="J10" s="33">
        <v>286</v>
      </c>
      <c r="K10" s="33">
        <v>330</v>
      </c>
      <c r="L10" s="33">
        <v>132</v>
      </c>
      <c r="M10" s="33"/>
    </row>
    <row r="11" spans="1:13" ht="16.5" x14ac:dyDescent="0.3">
      <c r="A11" s="71" t="s">
        <v>363</v>
      </c>
      <c r="B11" s="60"/>
      <c r="C11" s="33"/>
      <c r="D11" s="33">
        <v>233</v>
      </c>
      <c r="E11" s="33"/>
      <c r="F11" s="33">
        <v>120</v>
      </c>
      <c r="G11" s="33">
        <v>260</v>
      </c>
      <c r="H11" s="33"/>
      <c r="I11" s="33"/>
      <c r="J11" s="33"/>
      <c r="K11" s="33"/>
      <c r="L11" s="33">
        <v>233</v>
      </c>
      <c r="M11" s="33"/>
    </row>
    <row r="12" spans="1:13" ht="16.5" x14ac:dyDescent="0.3">
      <c r="A12" s="57" t="s">
        <v>1218</v>
      </c>
      <c r="B12" s="60"/>
      <c r="C12" s="33"/>
      <c r="D12" s="33"/>
      <c r="E12" s="33"/>
      <c r="F12" s="33"/>
      <c r="G12" s="33"/>
      <c r="H12" s="33">
        <v>240</v>
      </c>
      <c r="I12" s="33"/>
      <c r="J12" s="33">
        <v>190</v>
      </c>
      <c r="K12" s="33"/>
      <c r="L12" s="33"/>
      <c r="M12" s="33"/>
    </row>
    <row r="13" spans="1:13" ht="16.5" x14ac:dyDescent="0.3">
      <c r="A13" s="71" t="s">
        <v>62</v>
      </c>
      <c r="B13" s="60">
        <v>304.70000000000005</v>
      </c>
      <c r="C13" s="33">
        <v>403.70000000000005</v>
      </c>
      <c r="D13" s="33">
        <v>498.30000000000007</v>
      </c>
      <c r="E13" s="33"/>
      <c r="F13" s="33">
        <v>168.3</v>
      </c>
      <c r="G13" s="33">
        <v>519.20000000000005</v>
      </c>
      <c r="H13" s="33">
        <v>339.90000000000003</v>
      </c>
      <c r="I13" s="33">
        <v>227.70000000000002</v>
      </c>
      <c r="J13" s="33">
        <v>261.8</v>
      </c>
      <c r="K13" s="33">
        <v>471.90000000000003</v>
      </c>
      <c r="L13" s="33">
        <v>193.60000000000002</v>
      </c>
      <c r="M13" s="33"/>
    </row>
    <row r="14" spans="1:13" ht="16.5" x14ac:dyDescent="0.3">
      <c r="A14" s="57" t="s">
        <v>1228</v>
      </c>
      <c r="B14" s="60"/>
      <c r="C14" s="33">
        <v>330</v>
      </c>
      <c r="D14" s="33">
        <v>385</v>
      </c>
      <c r="E14" s="33"/>
      <c r="F14" s="33">
        <v>132</v>
      </c>
      <c r="G14" s="33"/>
      <c r="H14" s="33">
        <v>275</v>
      </c>
      <c r="I14" s="33">
        <v>176</v>
      </c>
      <c r="J14" s="33">
        <v>198</v>
      </c>
      <c r="K14" s="33"/>
      <c r="L14" s="33"/>
      <c r="M14" s="33"/>
    </row>
    <row r="15" spans="1:13" ht="16.5" x14ac:dyDescent="0.3">
      <c r="A15" s="71" t="s">
        <v>1143</v>
      </c>
      <c r="B15" s="60"/>
      <c r="C15" s="33"/>
      <c r="D15" s="33">
        <v>330</v>
      </c>
      <c r="E15" s="33">
        <v>209</v>
      </c>
      <c r="F15" s="33">
        <v>159.5</v>
      </c>
      <c r="G15" s="33"/>
      <c r="H15" s="33">
        <v>258.5</v>
      </c>
      <c r="I15" s="33">
        <v>181.5</v>
      </c>
      <c r="J15" s="33">
        <v>220</v>
      </c>
      <c r="K15" s="33">
        <v>275</v>
      </c>
      <c r="L15" s="33">
        <v>220</v>
      </c>
      <c r="M15" s="33">
        <v>148.5</v>
      </c>
    </row>
    <row r="16" spans="1:13" ht="16.5" x14ac:dyDescent="0.3">
      <c r="A16" s="57" t="s">
        <v>68</v>
      </c>
      <c r="B16" s="60">
        <v>286</v>
      </c>
      <c r="C16" s="33">
        <v>341</v>
      </c>
      <c r="D16" s="33">
        <v>396</v>
      </c>
      <c r="E16" s="33">
        <v>165</v>
      </c>
      <c r="F16" s="33">
        <v>132</v>
      </c>
      <c r="G16" s="33"/>
      <c r="H16" s="33">
        <v>319</v>
      </c>
      <c r="I16" s="33">
        <v>187</v>
      </c>
      <c r="J16" s="33">
        <v>242</v>
      </c>
      <c r="K16" s="33">
        <v>374</v>
      </c>
      <c r="L16" s="33">
        <v>264</v>
      </c>
      <c r="M16" s="33">
        <v>209</v>
      </c>
    </row>
    <row r="17" spans="1:13" ht="16.5" x14ac:dyDescent="0.3">
      <c r="A17" s="71" t="s">
        <v>1114</v>
      </c>
      <c r="B17" s="60">
        <v>257</v>
      </c>
      <c r="C17" s="33"/>
      <c r="D17" s="33"/>
      <c r="E17" s="33">
        <v>173</v>
      </c>
      <c r="F17" s="33"/>
      <c r="G17" s="33"/>
      <c r="H17" s="33">
        <v>327</v>
      </c>
      <c r="I17" s="33">
        <v>193</v>
      </c>
      <c r="J17" s="33">
        <v>223</v>
      </c>
      <c r="K17" s="33">
        <v>381</v>
      </c>
      <c r="L17" s="33">
        <v>178</v>
      </c>
      <c r="M17" s="33">
        <v>168</v>
      </c>
    </row>
    <row r="18" spans="1:13" ht="16.5" x14ac:dyDescent="0.3">
      <c r="A18" s="57" t="s">
        <v>1160</v>
      </c>
      <c r="B18" s="60">
        <v>347</v>
      </c>
      <c r="C18" s="33"/>
      <c r="D18" s="33"/>
      <c r="E18" s="33">
        <v>193</v>
      </c>
      <c r="F18" s="33">
        <v>165</v>
      </c>
      <c r="G18" s="33"/>
      <c r="H18" s="33">
        <v>391</v>
      </c>
      <c r="I18" s="33">
        <v>231</v>
      </c>
      <c r="J18" s="33">
        <v>292</v>
      </c>
      <c r="K18" s="33">
        <v>446</v>
      </c>
      <c r="L18" s="33"/>
      <c r="M18" s="33">
        <v>193</v>
      </c>
    </row>
    <row r="19" spans="1:13" ht="17.25" thickBot="1" x14ac:dyDescent="0.35">
      <c r="A19" s="76" t="s">
        <v>256</v>
      </c>
      <c r="B19" s="62">
        <v>270</v>
      </c>
      <c r="C19" s="39">
        <v>310</v>
      </c>
      <c r="D19" s="39">
        <v>495</v>
      </c>
      <c r="E19" s="39"/>
      <c r="F19" s="39">
        <v>150</v>
      </c>
      <c r="G19" s="39"/>
      <c r="H19" s="39"/>
      <c r="I19" s="39">
        <v>200</v>
      </c>
      <c r="J19" s="39">
        <v>230</v>
      </c>
      <c r="K19" s="39">
        <v>410</v>
      </c>
      <c r="L19" s="39"/>
      <c r="M19" s="39"/>
    </row>
    <row r="20" spans="1:13" ht="15.75" thickTop="1" x14ac:dyDescent="0.25"/>
    <row r="21" spans="1:13" x14ac:dyDescent="0.25">
      <c r="A21" s="48" t="s">
        <v>186</v>
      </c>
      <c r="B21" s="41">
        <f>AVERAGE(B4:B19)</f>
        <v>303.21249999999998</v>
      </c>
      <c r="C21" s="41">
        <f t="shared" ref="C21:M21" si="0">AVERAGE(C4:C19)</f>
        <v>347.04642857142852</v>
      </c>
      <c r="D21" s="41">
        <f t="shared" si="0"/>
        <v>388.6613636363636</v>
      </c>
      <c r="E21" s="41">
        <f t="shared" si="0"/>
        <v>178.85357142857143</v>
      </c>
      <c r="F21" s="41">
        <f t="shared" si="0"/>
        <v>150.58076923076922</v>
      </c>
      <c r="G21" s="41">
        <f t="shared" si="0"/>
        <v>417.36250000000001</v>
      </c>
      <c r="H21" s="41">
        <f t="shared" si="0"/>
        <v>321.70535714285717</v>
      </c>
      <c r="I21" s="41">
        <f t="shared" si="0"/>
        <v>210.56363636363633</v>
      </c>
      <c r="J21" s="41">
        <f t="shared" si="0"/>
        <v>240.08928571428572</v>
      </c>
      <c r="K21" s="41">
        <f t="shared" si="0"/>
        <v>379.21111111111111</v>
      </c>
      <c r="L21" s="41">
        <f t="shared" si="0"/>
        <v>219.46250000000001</v>
      </c>
      <c r="M21" s="41">
        <f t="shared" si="0"/>
        <v>195.40937500000001</v>
      </c>
    </row>
    <row r="22" spans="1:13" x14ac:dyDescent="0.25">
      <c r="A22" s="48" t="s">
        <v>187</v>
      </c>
      <c r="B22" s="41">
        <f>STDEV(B4:B19)</f>
        <v>35.404859936778195</v>
      </c>
      <c r="C22" s="41">
        <f t="shared" ref="C22:M22" si="1">STDEV(C4:C19)</f>
        <v>31.718200704837937</v>
      </c>
      <c r="D22" s="41">
        <f t="shared" si="1"/>
        <v>73.208694295517844</v>
      </c>
      <c r="E22" s="41">
        <f t="shared" si="1"/>
        <v>21.983708118037228</v>
      </c>
      <c r="F22" s="41">
        <f t="shared" si="1"/>
        <v>21.903800454692213</v>
      </c>
      <c r="G22" s="41">
        <f t="shared" si="1"/>
        <v>112.45425273564962</v>
      </c>
      <c r="H22" s="41">
        <f t="shared" si="1"/>
        <v>53.971124917520797</v>
      </c>
      <c r="I22" s="41">
        <f t="shared" si="1"/>
        <v>31.99538318968149</v>
      </c>
      <c r="J22" s="41">
        <f t="shared" si="1"/>
        <v>33.36906777340257</v>
      </c>
      <c r="K22" s="41">
        <f t="shared" si="1"/>
        <v>59.353821369066956</v>
      </c>
      <c r="L22" s="41">
        <f t="shared" si="1"/>
        <v>50.606182716805151</v>
      </c>
      <c r="M22" s="41">
        <f t="shared" si="1"/>
        <v>35.280326208961057</v>
      </c>
    </row>
    <row r="23" spans="1:13" x14ac:dyDescent="0.25">
      <c r="A23" s="48" t="s">
        <v>188</v>
      </c>
      <c r="B23" s="41">
        <f>SUM(B21:B22)</f>
        <v>338.61735993677814</v>
      </c>
      <c r="C23" s="41">
        <f t="shared" ref="C23:M23" si="2">SUM(C21:C22)</f>
        <v>378.76462927626648</v>
      </c>
      <c r="D23" s="41">
        <f t="shared" si="2"/>
        <v>461.87005793188143</v>
      </c>
      <c r="E23" s="41">
        <f t="shared" si="2"/>
        <v>200.83727954660867</v>
      </c>
      <c r="F23" s="41">
        <f t="shared" si="2"/>
        <v>172.48456968546142</v>
      </c>
      <c r="G23" s="41">
        <f t="shared" si="2"/>
        <v>529.81675273564963</v>
      </c>
      <c r="H23" s="41">
        <f t="shared" si="2"/>
        <v>375.67648206037796</v>
      </c>
      <c r="I23" s="41">
        <f t="shared" si="2"/>
        <v>242.55901955331782</v>
      </c>
      <c r="J23" s="41">
        <f t="shared" si="2"/>
        <v>273.45835348768827</v>
      </c>
      <c r="K23" s="41">
        <f t="shared" si="2"/>
        <v>438.56493248017807</v>
      </c>
      <c r="L23" s="41">
        <f t="shared" si="2"/>
        <v>270.06868271680514</v>
      </c>
      <c r="M23" s="41">
        <f t="shared" si="2"/>
        <v>230.68970120896108</v>
      </c>
    </row>
    <row r="25" spans="1:13" x14ac:dyDescent="0.25">
      <c r="A25" s="72" t="s">
        <v>195</v>
      </c>
    </row>
    <row r="26" spans="1:13" x14ac:dyDescent="0.25">
      <c r="A26" s="43" t="s">
        <v>193</v>
      </c>
    </row>
    <row r="27" spans="1:13" x14ac:dyDescent="0.25">
      <c r="A27" s="44" t="s">
        <v>191</v>
      </c>
      <c r="B27" s="45" t="s">
        <v>192</v>
      </c>
    </row>
    <row r="28" spans="1:13" x14ac:dyDescent="0.25">
      <c r="A28" s="46" t="s">
        <v>189</v>
      </c>
      <c r="B28" s="47" t="s">
        <v>190</v>
      </c>
    </row>
  </sheetData>
  <mergeCells count="1">
    <mergeCell ref="B1:M1"/>
  </mergeCells>
  <conditionalFormatting pivot="1" sqref="B4:M19">
    <cfRule type="cellIs" dxfId="37" priority="4" operator="greaterThan">
      <formula>B$23</formula>
    </cfRule>
  </conditionalFormatting>
  <conditionalFormatting pivot="1" sqref="B4:M19">
    <cfRule type="cellIs" dxfId="36" priority="3" operator="between">
      <formula>B$21</formula>
      <formula>B$23</formula>
    </cfRule>
  </conditionalFormatting>
  <conditionalFormatting pivot="1" sqref="B4:M19">
    <cfRule type="cellIs" dxfId="35" priority="2" operator="lessThan">
      <formula>B$21</formula>
    </cfRule>
  </conditionalFormatting>
  <conditionalFormatting pivot="1" sqref="B4:M19">
    <cfRule type="containsBlanks" dxfId="34" priority="1">
      <formula>LEN(TRIM(B4))=0</formula>
    </cfRule>
  </conditionalFormatting>
  <hyperlinks>
    <hyperlink ref="A1" location="Summary!A1" display="Link to SUMMARY Worksheet" xr:uid="{93DBED08-8C7F-4A00-B7A0-B7E4B0095703}"/>
  </hyperlinks>
  <pageMargins left="0.7" right="0.7" top="0.75" bottom="0.75" header="0.3" footer="0.3"/>
  <headerFooter>
    <oddHeader>&amp;C&amp;"Calibri"&amp;12&amp;KFF0000 OFFICIAL&amp;1#_x000D_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C8982-8A18-41AC-AAFE-2F6B9D7F3971}">
  <sheetPr>
    <tabColor theme="2" tint="-9.9978637043366805E-2"/>
  </sheetPr>
  <dimension ref="A1:F20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1107</v>
      </c>
      <c r="C1" s="165"/>
      <c r="D1" s="165"/>
      <c r="E1" s="165"/>
      <c r="F1" s="165"/>
    </row>
    <row r="2" spans="1:6" ht="30.75" thickTop="1" x14ac:dyDescent="0.25">
      <c r="A2" s="83" t="s">
        <v>112</v>
      </c>
      <c r="B2" s="84" t="s">
        <v>0</v>
      </c>
      <c r="C2" s="83" t="s">
        <v>1</v>
      </c>
      <c r="D2" s="83" t="s">
        <v>2</v>
      </c>
      <c r="E2" s="84" t="s">
        <v>3</v>
      </c>
      <c r="F2" s="85" t="s">
        <v>4</v>
      </c>
    </row>
    <row r="3" spans="1:6" x14ac:dyDescent="0.25">
      <c r="A3" s="4" t="s">
        <v>838</v>
      </c>
      <c r="B3" s="4" t="s">
        <v>5</v>
      </c>
      <c r="C3" s="4" t="s">
        <v>133</v>
      </c>
      <c r="D3" s="4" t="s">
        <v>40</v>
      </c>
      <c r="E3" s="5">
        <v>470.25</v>
      </c>
      <c r="F3" s="4" t="s">
        <v>94</v>
      </c>
    </row>
    <row r="4" spans="1:6" x14ac:dyDescent="0.25">
      <c r="A4" s="11" t="s">
        <v>838</v>
      </c>
      <c r="B4" s="11" t="s">
        <v>5</v>
      </c>
      <c r="C4" s="11" t="s">
        <v>133</v>
      </c>
      <c r="D4" s="11" t="s">
        <v>18</v>
      </c>
      <c r="E4" s="73">
        <v>370.97500000000002</v>
      </c>
      <c r="F4" s="11" t="s">
        <v>95</v>
      </c>
    </row>
    <row r="5" spans="1:6" x14ac:dyDescent="0.25">
      <c r="A5" s="4" t="s">
        <v>838</v>
      </c>
      <c r="B5" s="4" t="s">
        <v>5</v>
      </c>
      <c r="C5" s="4" t="s">
        <v>133</v>
      </c>
      <c r="D5" s="4" t="s">
        <v>21</v>
      </c>
      <c r="E5" s="5">
        <v>339.625</v>
      </c>
      <c r="F5" s="4" t="s">
        <v>96</v>
      </c>
    </row>
    <row r="6" spans="1:6" x14ac:dyDescent="0.25">
      <c r="A6" s="11" t="s">
        <v>838</v>
      </c>
      <c r="B6" s="11" t="s">
        <v>5</v>
      </c>
      <c r="C6" s="11" t="s">
        <v>133</v>
      </c>
      <c r="D6" s="11" t="s">
        <v>42</v>
      </c>
      <c r="E6" s="73">
        <v>266.47500000000002</v>
      </c>
      <c r="F6" s="11" t="s">
        <v>97</v>
      </c>
    </row>
    <row r="7" spans="1:6" x14ac:dyDescent="0.25">
      <c r="A7" s="4" t="s">
        <v>838</v>
      </c>
      <c r="B7" s="4" t="s">
        <v>5</v>
      </c>
      <c r="C7" s="4" t="s">
        <v>133</v>
      </c>
      <c r="D7" s="4" t="s">
        <v>10</v>
      </c>
      <c r="E7" s="5">
        <v>219.45</v>
      </c>
      <c r="F7" s="4" t="s">
        <v>1157</v>
      </c>
    </row>
    <row r="8" spans="1:6" ht="28.5" x14ac:dyDescent="0.25">
      <c r="A8" s="11" t="s">
        <v>838</v>
      </c>
      <c r="B8" s="11" t="s">
        <v>5</v>
      </c>
      <c r="C8" s="11" t="s">
        <v>133</v>
      </c>
      <c r="D8" s="11" t="s">
        <v>34</v>
      </c>
      <c r="E8" s="73">
        <v>182.875</v>
      </c>
      <c r="F8" s="11" t="s">
        <v>1158</v>
      </c>
    </row>
    <row r="9" spans="1:6" x14ac:dyDescent="0.25">
      <c r="A9" s="4" t="s">
        <v>838</v>
      </c>
      <c r="B9" s="4" t="s">
        <v>5</v>
      </c>
      <c r="C9" s="4" t="s">
        <v>133</v>
      </c>
      <c r="D9" s="4" t="s">
        <v>12</v>
      </c>
      <c r="E9" s="5">
        <v>156.75</v>
      </c>
      <c r="F9" s="4" t="s">
        <v>1159</v>
      </c>
    </row>
    <row r="10" spans="1:6" ht="28.5" x14ac:dyDescent="0.25">
      <c r="A10" s="11" t="s">
        <v>838</v>
      </c>
      <c r="B10" s="11" t="s">
        <v>5</v>
      </c>
      <c r="C10" s="11" t="s">
        <v>133</v>
      </c>
      <c r="D10" s="11" t="s">
        <v>34</v>
      </c>
      <c r="E10" s="73">
        <v>256.02499999999998</v>
      </c>
      <c r="F10" s="11" t="s">
        <v>101</v>
      </c>
    </row>
    <row r="11" spans="1:6" x14ac:dyDescent="0.25">
      <c r="A11" s="4" t="s">
        <v>838</v>
      </c>
      <c r="B11" s="4" t="s">
        <v>5</v>
      </c>
      <c r="C11" s="4" t="s">
        <v>133</v>
      </c>
      <c r="D11" s="4" t="s">
        <v>13</v>
      </c>
      <c r="E11" s="5">
        <v>203.77500000000001</v>
      </c>
      <c r="F11" s="4" t="s">
        <v>102</v>
      </c>
    </row>
    <row r="12" spans="1:6" ht="15.75" thickBot="1" x14ac:dyDescent="0.3">
      <c r="A12" s="12" t="s">
        <v>838</v>
      </c>
      <c r="B12" s="12" t="s">
        <v>5</v>
      </c>
      <c r="C12" s="12" t="s">
        <v>133</v>
      </c>
      <c r="D12" s="12" t="s">
        <v>43</v>
      </c>
      <c r="E12" s="74">
        <v>161.97499999999999</v>
      </c>
      <c r="F12" s="12" t="s">
        <v>103</v>
      </c>
    </row>
    <row r="13" spans="1:6" ht="29.25" thickTop="1" x14ac:dyDescent="0.25">
      <c r="A13" s="52" t="s">
        <v>466</v>
      </c>
      <c r="B13" s="52" t="s">
        <v>198</v>
      </c>
      <c r="C13" s="52" t="s">
        <v>1223</v>
      </c>
      <c r="D13" s="52" t="s">
        <v>18</v>
      </c>
      <c r="E13" s="53">
        <v>380</v>
      </c>
      <c r="F13" s="52"/>
    </row>
    <row r="14" spans="1:6" x14ac:dyDescent="0.25">
      <c r="A14" s="11" t="s">
        <v>466</v>
      </c>
      <c r="B14" s="11" t="s">
        <v>330</v>
      </c>
      <c r="C14" s="11" t="s">
        <v>1224</v>
      </c>
      <c r="D14" s="11" t="s">
        <v>21</v>
      </c>
      <c r="E14" s="73">
        <v>330</v>
      </c>
      <c r="F14" s="11"/>
    </row>
    <row r="15" spans="1:6" x14ac:dyDescent="0.25">
      <c r="A15" s="4" t="s">
        <v>466</v>
      </c>
      <c r="B15" s="4" t="s">
        <v>198</v>
      </c>
      <c r="C15" s="4" t="s">
        <v>1225</v>
      </c>
      <c r="D15" s="4" t="s">
        <v>42</v>
      </c>
      <c r="E15" s="5">
        <v>280</v>
      </c>
      <c r="F15" s="4"/>
    </row>
    <row r="16" spans="1:6" x14ac:dyDescent="0.25">
      <c r="A16" s="11" t="s">
        <v>466</v>
      </c>
      <c r="B16" s="11" t="s">
        <v>330</v>
      </c>
      <c r="C16" s="11" t="s">
        <v>1226</v>
      </c>
      <c r="D16" s="11" t="s">
        <v>10</v>
      </c>
      <c r="E16" s="73">
        <v>225</v>
      </c>
      <c r="F16" s="11"/>
    </row>
    <row r="17" spans="1:6" ht="29.25" thickBot="1" x14ac:dyDescent="0.3">
      <c r="A17" s="50" t="s">
        <v>466</v>
      </c>
      <c r="B17" s="50" t="s">
        <v>198</v>
      </c>
      <c r="C17" s="50" t="s">
        <v>1227</v>
      </c>
      <c r="D17" s="50" t="s">
        <v>12</v>
      </c>
      <c r="E17" s="51">
        <v>120</v>
      </c>
      <c r="F17" s="50"/>
    </row>
    <row r="18" spans="1:6" ht="100.5" thickTop="1" x14ac:dyDescent="0.25">
      <c r="A18" s="10" t="s">
        <v>44</v>
      </c>
      <c r="B18" s="10" t="s">
        <v>38</v>
      </c>
      <c r="C18" s="10" t="s">
        <v>1217</v>
      </c>
      <c r="D18" s="10" t="s">
        <v>40</v>
      </c>
      <c r="E18" s="75">
        <v>420</v>
      </c>
      <c r="F18" s="10" t="s">
        <v>212</v>
      </c>
    </row>
    <row r="19" spans="1:6" ht="99.75" x14ac:dyDescent="0.25">
      <c r="A19" s="4" t="s">
        <v>44</v>
      </c>
      <c r="B19" s="4" t="s">
        <v>38</v>
      </c>
      <c r="C19" s="4" t="s">
        <v>1217</v>
      </c>
      <c r="D19" s="4" t="s">
        <v>18</v>
      </c>
      <c r="E19" s="5">
        <v>420</v>
      </c>
      <c r="F19" s="4" t="s">
        <v>212</v>
      </c>
    </row>
    <row r="20" spans="1:6" ht="99.75" x14ac:dyDescent="0.25">
      <c r="A20" s="11" t="s">
        <v>44</v>
      </c>
      <c r="B20" s="11" t="s">
        <v>38</v>
      </c>
      <c r="C20" s="11" t="s">
        <v>1217</v>
      </c>
      <c r="D20" s="11" t="s">
        <v>7</v>
      </c>
      <c r="E20" s="73">
        <v>375</v>
      </c>
      <c r="F20" s="11" t="s">
        <v>212</v>
      </c>
    </row>
    <row r="21" spans="1:6" ht="99.75" x14ac:dyDescent="0.25">
      <c r="A21" s="4" t="s">
        <v>44</v>
      </c>
      <c r="B21" s="4" t="s">
        <v>38</v>
      </c>
      <c r="C21" s="4" t="s">
        <v>1217</v>
      </c>
      <c r="D21" s="4" t="s">
        <v>21</v>
      </c>
      <c r="E21" s="5">
        <v>375</v>
      </c>
      <c r="F21" s="4" t="s">
        <v>212</v>
      </c>
    </row>
    <row r="22" spans="1:6" ht="99.75" x14ac:dyDescent="0.25">
      <c r="A22" s="11" t="s">
        <v>44</v>
      </c>
      <c r="B22" s="11" t="s">
        <v>38</v>
      </c>
      <c r="C22" s="11" t="s">
        <v>1217</v>
      </c>
      <c r="D22" s="11" t="s">
        <v>42</v>
      </c>
      <c r="E22" s="73">
        <v>340</v>
      </c>
      <c r="F22" s="11" t="s">
        <v>212</v>
      </c>
    </row>
    <row r="23" spans="1:6" ht="99.75" x14ac:dyDescent="0.25">
      <c r="A23" s="4" t="s">
        <v>44</v>
      </c>
      <c r="B23" s="4" t="s">
        <v>38</v>
      </c>
      <c r="C23" s="4" t="s">
        <v>1217</v>
      </c>
      <c r="D23" s="4" t="s">
        <v>9</v>
      </c>
      <c r="E23" s="5">
        <v>340</v>
      </c>
      <c r="F23" s="4" t="s">
        <v>212</v>
      </c>
    </row>
    <row r="24" spans="1:6" ht="99.75" x14ac:dyDescent="0.25">
      <c r="A24" s="11" t="s">
        <v>44</v>
      </c>
      <c r="B24" s="11" t="s">
        <v>38</v>
      </c>
      <c r="C24" s="11" t="s">
        <v>1217</v>
      </c>
      <c r="D24" s="11" t="s">
        <v>10</v>
      </c>
      <c r="E24" s="73">
        <v>290</v>
      </c>
      <c r="F24" s="11" t="s">
        <v>212</v>
      </c>
    </row>
    <row r="25" spans="1:6" ht="99.75" x14ac:dyDescent="0.25">
      <c r="A25" s="4" t="s">
        <v>44</v>
      </c>
      <c r="B25" s="4" t="s">
        <v>38</v>
      </c>
      <c r="C25" s="4" t="s">
        <v>1217</v>
      </c>
      <c r="D25" s="4" t="s">
        <v>25</v>
      </c>
      <c r="E25" s="5">
        <v>290</v>
      </c>
      <c r="F25" s="4" t="s">
        <v>212</v>
      </c>
    </row>
    <row r="26" spans="1:6" ht="99.75" x14ac:dyDescent="0.25">
      <c r="A26" s="11" t="s">
        <v>44</v>
      </c>
      <c r="B26" s="11" t="s">
        <v>38</v>
      </c>
      <c r="C26" s="11" t="s">
        <v>1217</v>
      </c>
      <c r="D26" s="11" t="s">
        <v>34</v>
      </c>
      <c r="E26" s="73">
        <v>230</v>
      </c>
      <c r="F26" s="11" t="s">
        <v>212</v>
      </c>
    </row>
    <row r="27" spans="1:6" ht="99.75" x14ac:dyDescent="0.25">
      <c r="A27" s="4" t="s">
        <v>44</v>
      </c>
      <c r="B27" s="4" t="s">
        <v>38</v>
      </c>
      <c r="C27" s="4" t="s">
        <v>1217</v>
      </c>
      <c r="D27" s="4" t="s">
        <v>13</v>
      </c>
      <c r="E27" s="5">
        <v>250</v>
      </c>
      <c r="F27" s="4" t="s">
        <v>212</v>
      </c>
    </row>
    <row r="28" spans="1:6" ht="99.75" x14ac:dyDescent="0.25">
      <c r="A28" s="11" t="s">
        <v>44</v>
      </c>
      <c r="B28" s="11" t="s">
        <v>38</v>
      </c>
      <c r="C28" s="11" t="s">
        <v>1217</v>
      </c>
      <c r="D28" s="11" t="s">
        <v>43</v>
      </c>
      <c r="E28" s="73">
        <v>200</v>
      </c>
      <c r="F28" s="11" t="s">
        <v>212</v>
      </c>
    </row>
    <row r="29" spans="1:6" ht="100.5" thickBot="1" x14ac:dyDescent="0.3">
      <c r="A29" s="50" t="s">
        <v>44</v>
      </c>
      <c r="B29" s="50" t="s">
        <v>38</v>
      </c>
      <c r="C29" s="50" t="s">
        <v>1217</v>
      </c>
      <c r="D29" s="50" t="s">
        <v>12</v>
      </c>
      <c r="E29" s="51">
        <v>180</v>
      </c>
      <c r="F29" s="50" t="s">
        <v>212</v>
      </c>
    </row>
    <row r="30" spans="1:6" ht="15.75" thickTop="1" x14ac:dyDescent="0.25">
      <c r="A30" s="10" t="s">
        <v>61</v>
      </c>
      <c r="B30" s="10" t="s">
        <v>53</v>
      </c>
      <c r="C30" s="10" t="s">
        <v>133</v>
      </c>
      <c r="D30" s="10" t="s">
        <v>18</v>
      </c>
      <c r="E30" s="75">
        <v>407</v>
      </c>
      <c r="F30" s="10" t="s">
        <v>18</v>
      </c>
    </row>
    <row r="31" spans="1:6" x14ac:dyDescent="0.25">
      <c r="A31" s="4" t="s">
        <v>61</v>
      </c>
      <c r="B31" s="4" t="s">
        <v>53</v>
      </c>
      <c r="C31" s="4" t="s">
        <v>133</v>
      </c>
      <c r="D31" s="4" t="s">
        <v>42</v>
      </c>
      <c r="E31" s="5">
        <v>385</v>
      </c>
      <c r="F31" s="4" t="s">
        <v>54</v>
      </c>
    </row>
    <row r="32" spans="1:6" x14ac:dyDescent="0.25">
      <c r="A32" s="11" t="s">
        <v>61</v>
      </c>
      <c r="B32" s="11" t="s">
        <v>53</v>
      </c>
      <c r="C32" s="11" t="s">
        <v>133</v>
      </c>
      <c r="D32" s="11" t="s">
        <v>9</v>
      </c>
      <c r="E32" s="73">
        <v>341</v>
      </c>
      <c r="F32" s="11" t="s">
        <v>55</v>
      </c>
    </row>
    <row r="33" spans="1:6" x14ac:dyDescent="0.25">
      <c r="A33" s="4" t="s">
        <v>61</v>
      </c>
      <c r="B33" s="4" t="s">
        <v>53</v>
      </c>
      <c r="C33" s="4" t="s">
        <v>133</v>
      </c>
      <c r="D33" s="4" t="s">
        <v>34</v>
      </c>
      <c r="E33" s="5">
        <v>308</v>
      </c>
      <c r="F33" s="4" t="s">
        <v>56</v>
      </c>
    </row>
    <row r="34" spans="1:6" ht="28.5" x14ac:dyDescent="0.25">
      <c r="A34" s="11" t="s">
        <v>61</v>
      </c>
      <c r="B34" s="11" t="s">
        <v>53</v>
      </c>
      <c r="C34" s="11" t="s">
        <v>133</v>
      </c>
      <c r="D34" s="11" t="s">
        <v>10</v>
      </c>
      <c r="E34" s="73">
        <v>264</v>
      </c>
      <c r="F34" s="11" t="s">
        <v>57</v>
      </c>
    </row>
    <row r="35" spans="1:6" x14ac:dyDescent="0.25">
      <c r="A35" s="4" t="s">
        <v>61</v>
      </c>
      <c r="B35" s="4" t="s">
        <v>53</v>
      </c>
      <c r="C35" s="4" t="s">
        <v>133</v>
      </c>
      <c r="D35" s="4" t="s">
        <v>13</v>
      </c>
      <c r="E35" s="5">
        <v>231</v>
      </c>
      <c r="F35" s="4" t="s">
        <v>58</v>
      </c>
    </row>
    <row r="36" spans="1:6" x14ac:dyDescent="0.25">
      <c r="A36" s="11" t="s">
        <v>61</v>
      </c>
      <c r="B36" s="11" t="s">
        <v>53</v>
      </c>
      <c r="C36" s="11" t="s">
        <v>133</v>
      </c>
      <c r="D36" s="11" t="s">
        <v>13</v>
      </c>
      <c r="E36" s="73">
        <v>198</v>
      </c>
      <c r="F36" s="11" t="s">
        <v>59</v>
      </c>
    </row>
    <row r="37" spans="1:6" ht="15.75" thickBot="1" x14ac:dyDescent="0.3">
      <c r="A37" s="50" t="s">
        <v>61</v>
      </c>
      <c r="B37" s="50" t="s">
        <v>53</v>
      </c>
      <c r="C37" s="50" t="s">
        <v>133</v>
      </c>
      <c r="D37" s="50" t="s">
        <v>12</v>
      </c>
      <c r="E37" s="51">
        <v>187</v>
      </c>
      <c r="F37" s="50" t="s">
        <v>60</v>
      </c>
    </row>
    <row r="38" spans="1:6" ht="29.25" thickTop="1" x14ac:dyDescent="0.25">
      <c r="A38" s="10" t="s">
        <v>1115</v>
      </c>
      <c r="B38" s="10" t="s">
        <v>5</v>
      </c>
      <c r="C38" s="10" t="s">
        <v>1116</v>
      </c>
      <c r="D38" s="10" t="s">
        <v>18</v>
      </c>
      <c r="E38" s="75">
        <v>360</v>
      </c>
      <c r="F38" s="10" t="s">
        <v>1124</v>
      </c>
    </row>
    <row r="39" spans="1:6" ht="28.5" x14ac:dyDescent="0.25">
      <c r="A39" s="4" t="s">
        <v>1115</v>
      </c>
      <c r="B39" s="4" t="s">
        <v>5</v>
      </c>
      <c r="C39" s="4" t="s">
        <v>1116</v>
      </c>
      <c r="D39" s="4" t="s">
        <v>42</v>
      </c>
      <c r="E39" s="5">
        <v>310</v>
      </c>
      <c r="F39" s="4" t="s">
        <v>1125</v>
      </c>
    </row>
    <row r="40" spans="1:6" ht="28.5" x14ac:dyDescent="0.25">
      <c r="A40" s="11" t="s">
        <v>1115</v>
      </c>
      <c r="B40" s="11" t="s">
        <v>5</v>
      </c>
      <c r="C40" s="11" t="s">
        <v>1116</v>
      </c>
      <c r="D40" s="11" t="s">
        <v>9</v>
      </c>
      <c r="E40" s="73">
        <v>280</v>
      </c>
      <c r="F40" s="11" t="s">
        <v>1126</v>
      </c>
    </row>
    <row r="41" spans="1:6" ht="28.5" x14ac:dyDescent="0.25">
      <c r="A41" s="4" t="s">
        <v>1115</v>
      </c>
      <c r="B41" s="4" t="s">
        <v>5</v>
      </c>
      <c r="C41" s="4" t="s">
        <v>1116</v>
      </c>
      <c r="D41" s="4" t="s">
        <v>10</v>
      </c>
      <c r="E41" s="5">
        <v>220</v>
      </c>
      <c r="F41" s="4" t="s">
        <v>1127</v>
      </c>
    </row>
    <row r="42" spans="1:6" ht="28.5" x14ac:dyDescent="0.25">
      <c r="A42" s="11" t="s">
        <v>1115</v>
      </c>
      <c r="B42" s="11" t="s">
        <v>5</v>
      </c>
      <c r="C42" s="11" t="s">
        <v>1116</v>
      </c>
      <c r="D42" s="11" t="s">
        <v>25</v>
      </c>
      <c r="E42" s="73">
        <v>200</v>
      </c>
      <c r="F42" s="11" t="s">
        <v>1128</v>
      </c>
    </row>
    <row r="43" spans="1:6" ht="28.5" x14ac:dyDescent="0.25">
      <c r="A43" s="4" t="s">
        <v>1115</v>
      </c>
      <c r="B43" s="4" t="s">
        <v>5</v>
      </c>
      <c r="C43" s="4" t="s">
        <v>1116</v>
      </c>
      <c r="D43" s="4" t="s">
        <v>34</v>
      </c>
      <c r="E43" s="5">
        <v>180</v>
      </c>
      <c r="F43" s="4" t="s">
        <v>1129</v>
      </c>
    </row>
    <row r="44" spans="1:6" ht="28.5" x14ac:dyDescent="0.25">
      <c r="A44" s="11" t="s">
        <v>1115</v>
      </c>
      <c r="B44" s="11" t="s">
        <v>5</v>
      </c>
      <c r="C44" s="11" t="s">
        <v>1116</v>
      </c>
      <c r="D44" s="11" t="s">
        <v>12</v>
      </c>
      <c r="E44" s="73">
        <v>155</v>
      </c>
      <c r="F44" s="11" t="s">
        <v>1130</v>
      </c>
    </row>
    <row r="45" spans="1:6" ht="28.5" x14ac:dyDescent="0.25">
      <c r="A45" s="4" t="s">
        <v>1115</v>
      </c>
      <c r="B45" s="4" t="s">
        <v>5</v>
      </c>
      <c r="C45" s="4" t="s">
        <v>1116</v>
      </c>
      <c r="D45" s="4" t="s">
        <v>13</v>
      </c>
      <c r="E45" s="5">
        <v>135</v>
      </c>
      <c r="F45" s="4" t="s">
        <v>1131</v>
      </c>
    </row>
    <row r="46" spans="1:6" x14ac:dyDescent="0.25">
      <c r="A46" s="11" t="s">
        <v>1115</v>
      </c>
      <c r="B46" s="11" t="s">
        <v>5</v>
      </c>
      <c r="C46" s="11" t="s">
        <v>1117</v>
      </c>
      <c r="D46" s="11" t="s">
        <v>18</v>
      </c>
      <c r="E46" s="73">
        <v>290</v>
      </c>
      <c r="F46" s="11" t="s">
        <v>1132</v>
      </c>
    </row>
    <row r="47" spans="1:6" ht="28.5" x14ac:dyDescent="0.25">
      <c r="A47" s="4" t="s">
        <v>1115</v>
      </c>
      <c r="B47" s="4" t="s">
        <v>5</v>
      </c>
      <c r="C47" s="4" t="s">
        <v>1118</v>
      </c>
      <c r="D47" s="4" t="s">
        <v>42</v>
      </c>
      <c r="E47" s="5">
        <v>260</v>
      </c>
      <c r="F47" s="4" t="s">
        <v>1133</v>
      </c>
    </row>
    <row r="48" spans="1:6" x14ac:dyDescent="0.25">
      <c r="A48" s="11" t="s">
        <v>1115</v>
      </c>
      <c r="B48" s="11" t="s">
        <v>5</v>
      </c>
      <c r="C48" s="11" t="s">
        <v>1117</v>
      </c>
      <c r="D48" s="11" t="s">
        <v>9</v>
      </c>
      <c r="E48" s="73">
        <v>220</v>
      </c>
      <c r="F48" s="11" t="s">
        <v>1134</v>
      </c>
    </row>
    <row r="49" spans="1:6" x14ac:dyDescent="0.25">
      <c r="A49" s="4" t="s">
        <v>1115</v>
      </c>
      <c r="B49" s="4" t="s">
        <v>5</v>
      </c>
      <c r="C49" s="4" t="s">
        <v>1117</v>
      </c>
      <c r="D49" s="4" t="s">
        <v>10</v>
      </c>
      <c r="E49" s="5">
        <v>200</v>
      </c>
      <c r="F49" s="4" t="s">
        <v>1135</v>
      </c>
    </row>
    <row r="50" spans="1:6" x14ac:dyDescent="0.25">
      <c r="A50" s="11" t="s">
        <v>1115</v>
      </c>
      <c r="B50" s="11" t="s">
        <v>5</v>
      </c>
      <c r="C50" s="11" t="s">
        <v>1117</v>
      </c>
      <c r="D50" s="11" t="s">
        <v>34</v>
      </c>
      <c r="E50" s="73">
        <v>180</v>
      </c>
      <c r="F50" s="11" t="s">
        <v>1136</v>
      </c>
    </row>
    <row r="51" spans="1:6" x14ac:dyDescent="0.25">
      <c r="A51" s="4" t="s">
        <v>1115</v>
      </c>
      <c r="B51" s="4" t="s">
        <v>5</v>
      </c>
      <c r="C51" s="4" t="s">
        <v>1117</v>
      </c>
      <c r="D51" s="4" t="s">
        <v>13</v>
      </c>
      <c r="E51" s="5">
        <v>160</v>
      </c>
      <c r="F51" s="4" t="s">
        <v>1135</v>
      </c>
    </row>
    <row r="52" spans="1:6" x14ac:dyDescent="0.25">
      <c r="A52" s="11" t="s">
        <v>1115</v>
      </c>
      <c r="B52" s="11" t="s">
        <v>5</v>
      </c>
      <c r="C52" s="11" t="s">
        <v>1119</v>
      </c>
      <c r="D52" s="11" t="s">
        <v>42</v>
      </c>
      <c r="E52" s="73">
        <v>250</v>
      </c>
      <c r="F52" s="11" t="s">
        <v>1137</v>
      </c>
    </row>
    <row r="53" spans="1:6" x14ac:dyDescent="0.25">
      <c r="A53" s="4" t="s">
        <v>1115</v>
      </c>
      <c r="B53" s="4" t="s">
        <v>1120</v>
      </c>
      <c r="C53" s="4" t="s">
        <v>1119</v>
      </c>
      <c r="D53" s="4" t="s">
        <v>10</v>
      </c>
      <c r="E53" s="5">
        <v>200</v>
      </c>
      <c r="F53" s="4" t="s">
        <v>1138</v>
      </c>
    </row>
    <row r="54" spans="1:6" x14ac:dyDescent="0.25">
      <c r="A54" s="11" t="s">
        <v>1115</v>
      </c>
      <c r="B54" s="11" t="s">
        <v>5</v>
      </c>
      <c r="C54" s="11" t="s">
        <v>1119</v>
      </c>
      <c r="D54" s="11" t="s">
        <v>25</v>
      </c>
      <c r="E54" s="73">
        <v>180</v>
      </c>
      <c r="F54" s="11" t="s">
        <v>1135</v>
      </c>
    </row>
    <row r="55" spans="1:6" x14ac:dyDescent="0.25">
      <c r="A55" s="4" t="s">
        <v>1115</v>
      </c>
      <c r="B55" s="4" t="s">
        <v>5</v>
      </c>
      <c r="C55" s="4" t="s">
        <v>1119</v>
      </c>
      <c r="D55" s="4" t="s">
        <v>12</v>
      </c>
      <c r="E55" s="5">
        <v>155</v>
      </c>
      <c r="F55" s="4" t="s">
        <v>1135</v>
      </c>
    </row>
    <row r="56" spans="1:6" ht="28.5" x14ac:dyDescent="0.25">
      <c r="A56" s="11" t="s">
        <v>1115</v>
      </c>
      <c r="B56" s="11" t="s">
        <v>1121</v>
      </c>
      <c r="C56" s="11" t="s">
        <v>1122</v>
      </c>
      <c r="D56" s="11" t="s">
        <v>42</v>
      </c>
      <c r="E56" s="73">
        <v>275</v>
      </c>
      <c r="F56" s="11" t="s">
        <v>1139</v>
      </c>
    </row>
    <row r="57" spans="1:6" ht="28.5" x14ac:dyDescent="0.25">
      <c r="A57" s="4" t="s">
        <v>1115</v>
      </c>
      <c r="B57" s="4" t="s">
        <v>5</v>
      </c>
      <c r="C57" s="4" t="s">
        <v>1122</v>
      </c>
      <c r="D57" s="4" t="s">
        <v>9</v>
      </c>
      <c r="E57" s="5">
        <v>250</v>
      </c>
      <c r="F57" s="4" t="s">
        <v>1140</v>
      </c>
    </row>
    <row r="58" spans="1:6" ht="28.5" x14ac:dyDescent="0.25">
      <c r="A58" s="11" t="s">
        <v>1115</v>
      </c>
      <c r="B58" s="11" t="s">
        <v>5</v>
      </c>
      <c r="C58" s="11" t="s">
        <v>1122</v>
      </c>
      <c r="D58" s="11" t="s">
        <v>10</v>
      </c>
      <c r="E58" s="73">
        <v>200</v>
      </c>
      <c r="F58" s="11" t="s">
        <v>1138</v>
      </c>
    </row>
    <row r="59" spans="1:6" ht="28.5" x14ac:dyDescent="0.25">
      <c r="A59" s="4" t="s">
        <v>1115</v>
      </c>
      <c r="B59" s="4" t="s">
        <v>5</v>
      </c>
      <c r="C59" s="4" t="s">
        <v>1122</v>
      </c>
      <c r="D59" s="4" t="s">
        <v>25</v>
      </c>
      <c r="E59" s="5">
        <v>180</v>
      </c>
      <c r="F59" s="4" t="s">
        <v>1141</v>
      </c>
    </row>
    <row r="60" spans="1:6" ht="28.5" x14ac:dyDescent="0.25">
      <c r="A60" s="11" t="s">
        <v>1115</v>
      </c>
      <c r="B60" s="11" t="s">
        <v>5</v>
      </c>
      <c r="C60" s="11" t="s">
        <v>1122</v>
      </c>
      <c r="D60" s="11" t="s">
        <v>34</v>
      </c>
      <c r="E60" s="73">
        <v>165</v>
      </c>
      <c r="F60" s="11" t="s">
        <v>1135</v>
      </c>
    </row>
    <row r="61" spans="1:6" ht="28.5" x14ac:dyDescent="0.25">
      <c r="A61" s="4" t="s">
        <v>1115</v>
      </c>
      <c r="B61" s="4" t="s">
        <v>5</v>
      </c>
      <c r="C61" s="4" t="s">
        <v>1122</v>
      </c>
      <c r="D61" s="4" t="s">
        <v>12</v>
      </c>
      <c r="E61" s="5">
        <v>155</v>
      </c>
      <c r="F61" s="4" t="s">
        <v>1135</v>
      </c>
    </row>
    <row r="62" spans="1:6" ht="15.75" thickBot="1" x14ac:dyDescent="0.3">
      <c r="A62" s="12" t="s">
        <v>1115</v>
      </c>
      <c r="B62" s="12" t="s">
        <v>5</v>
      </c>
      <c r="C62" s="12" t="s">
        <v>1123</v>
      </c>
      <c r="D62" s="12" t="s">
        <v>43</v>
      </c>
      <c r="E62" s="74">
        <v>150</v>
      </c>
      <c r="F62" s="12" t="s">
        <v>1142</v>
      </c>
    </row>
    <row r="63" spans="1:6" ht="29.25" thickTop="1" x14ac:dyDescent="0.25">
      <c r="A63" s="52" t="s">
        <v>1149</v>
      </c>
      <c r="B63" s="52" t="s">
        <v>330</v>
      </c>
      <c r="C63" s="52" t="s">
        <v>1150</v>
      </c>
      <c r="D63" s="52" t="s">
        <v>42</v>
      </c>
      <c r="E63" s="53">
        <v>420</v>
      </c>
      <c r="F63" s="52" t="s">
        <v>1153</v>
      </c>
    </row>
    <row r="64" spans="1:6" ht="28.5" x14ac:dyDescent="0.25">
      <c r="A64" s="11" t="s">
        <v>1149</v>
      </c>
      <c r="B64" s="11" t="s">
        <v>198</v>
      </c>
      <c r="C64" s="11" t="s">
        <v>1151</v>
      </c>
      <c r="D64" s="11" t="s">
        <v>7</v>
      </c>
      <c r="E64" s="73">
        <v>350</v>
      </c>
      <c r="F64" s="11" t="s">
        <v>1154</v>
      </c>
    </row>
    <row r="65" spans="1:6" ht="28.5" x14ac:dyDescent="0.25">
      <c r="A65" s="4" t="s">
        <v>1149</v>
      </c>
      <c r="B65" s="4" t="s">
        <v>14</v>
      </c>
      <c r="C65" s="4" t="s">
        <v>1150</v>
      </c>
      <c r="D65" s="4" t="s">
        <v>7</v>
      </c>
      <c r="E65" s="5">
        <v>350</v>
      </c>
      <c r="F65" s="4" t="s">
        <v>1155</v>
      </c>
    </row>
    <row r="66" spans="1:6" ht="29.25" thickBot="1" x14ac:dyDescent="0.3">
      <c r="A66" s="12" t="s">
        <v>1149</v>
      </c>
      <c r="B66" s="12" t="s">
        <v>198</v>
      </c>
      <c r="C66" s="12" t="s">
        <v>1152</v>
      </c>
      <c r="D66" s="12" t="s">
        <v>25</v>
      </c>
      <c r="E66" s="74">
        <v>210</v>
      </c>
      <c r="F66" s="12" t="s">
        <v>1156</v>
      </c>
    </row>
    <row r="67" spans="1:6" ht="15.75" thickTop="1" x14ac:dyDescent="0.25">
      <c r="A67" s="52" t="s">
        <v>352</v>
      </c>
      <c r="B67" s="52" t="s">
        <v>5</v>
      </c>
      <c r="C67" s="52" t="s">
        <v>1170</v>
      </c>
      <c r="D67" s="52" t="s">
        <v>7</v>
      </c>
      <c r="E67" s="53">
        <v>330</v>
      </c>
      <c r="F67" s="52" t="s">
        <v>1181</v>
      </c>
    </row>
    <row r="68" spans="1:6" x14ac:dyDescent="0.25">
      <c r="A68" s="11" t="s">
        <v>352</v>
      </c>
      <c r="B68" s="11" t="s">
        <v>5</v>
      </c>
      <c r="C68" s="11" t="s">
        <v>1170</v>
      </c>
      <c r="D68" s="11" t="s">
        <v>42</v>
      </c>
      <c r="E68" s="73">
        <v>330</v>
      </c>
      <c r="F68" s="11" t="s">
        <v>1182</v>
      </c>
    </row>
    <row r="69" spans="1:6" x14ac:dyDescent="0.25">
      <c r="A69" s="4" t="s">
        <v>352</v>
      </c>
      <c r="B69" s="4" t="s">
        <v>351</v>
      </c>
      <c r="C69" s="4" t="s">
        <v>1170</v>
      </c>
      <c r="D69" s="4" t="s">
        <v>7</v>
      </c>
      <c r="E69" s="5">
        <v>324.5</v>
      </c>
      <c r="F69" s="4" t="s">
        <v>1183</v>
      </c>
    </row>
    <row r="70" spans="1:6" x14ac:dyDescent="0.25">
      <c r="A70" s="11" t="s">
        <v>352</v>
      </c>
      <c r="B70" s="11" t="s">
        <v>1171</v>
      </c>
      <c r="C70" s="11" t="s">
        <v>1170</v>
      </c>
      <c r="D70" s="11" t="s">
        <v>42</v>
      </c>
      <c r="E70" s="73">
        <v>308</v>
      </c>
      <c r="F70" s="11" t="s">
        <v>1184</v>
      </c>
    </row>
    <row r="71" spans="1:6" x14ac:dyDescent="0.25">
      <c r="A71" s="4" t="s">
        <v>352</v>
      </c>
      <c r="B71" s="4" t="s">
        <v>5</v>
      </c>
      <c r="C71" s="4" t="s">
        <v>1172</v>
      </c>
      <c r="D71" s="4" t="s">
        <v>42</v>
      </c>
      <c r="E71" s="5">
        <v>313.5</v>
      </c>
      <c r="F71" s="4" t="s">
        <v>1185</v>
      </c>
    </row>
    <row r="72" spans="1:6" x14ac:dyDescent="0.25">
      <c r="A72" s="11" t="s">
        <v>352</v>
      </c>
      <c r="B72" s="11" t="s">
        <v>5</v>
      </c>
      <c r="C72" s="11" t="s">
        <v>1173</v>
      </c>
      <c r="D72" s="11" t="s">
        <v>42</v>
      </c>
      <c r="E72" s="73">
        <v>313.5</v>
      </c>
      <c r="F72" s="11" t="s">
        <v>1186</v>
      </c>
    </row>
    <row r="73" spans="1:6" x14ac:dyDescent="0.25">
      <c r="A73" s="4" t="s">
        <v>352</v>
      </c>
      <c r="B73" s="4" t="s">
        <v>5</v>
      </c>
      <c r="C73" s="4" t="s">
        <v>1170</v>
      </c>
      <c r="D73" s="4" t="s">
        <v>10</v>
      </c>
      <c r="E73" s="5">
        <v>258.5</v>
      </c>
      <c r="F73" s="4" t="s">
        <v>1187</v>
      </c>
    </row>
    <row r="74" spans="1:6" x14ac:dyDescent="0.25">
      <c r="A74" s="11" t="s">
        <v>352</v>
      </c>
      <c r="B74" s="11" t="s">
        <v>5</v>
      </c>
      <c r="C74" s="11" t="s">
        <v>1170</v>
      </c>
      <c r="D74" s="11" t="s">
        <v>10</v>
      </c>
      <c r="E74" s="73">
        <v>275</v>
      </c>
      <c r="F74" s="11" t="s">
        <v>1188</v>
      </c>
    </row>
    <row r="75" spans="1:6" x14ac:dyDescent="0.25">
      <c r="A75" s="4" t="s">
        <v>352</v>
      </c>
      <c r="B75" s="4" t="s">
        <v>5</v>
      </c>
      <c r="C75" s="4" t="s">
        <v>1170</v>
      </c>
      <c r="D75" s="4" t="s">
        <v>25</v>
      </c>
      <c r="E75" s="5">
        <v>220</v>
      </c>
      <c r="F75" s="4" t="s">
        <v>1189</v>
      </c>
    </row>
    <row r="76" spans="1:6" x14ac:dyDescent="0.25">
      <c r="A76" s="11" t="s">
        <v>352</v>
      </c>
      <c r="B76" s="11" t="s">
        <v>5</v>
      </c>
      <c r="C76" s="11" t="s">
        <v>1170</v>
      </c>
      <c r="D76" s="11" t="s">
        <v>25</v>
      </c>
      <c r="E76" s="73">
        <v>181.5</v>
      </c>
      <c r="F76" s="11" t="s">
        <v>1190</v>
      </c>
    </row>
    <row r="77" spans="1:6" x14ac:dyDescent="0.25">
      <c r="A77" s="4" t="s">
        <v>352</v>
      </c>
      <c r="B77" s="4" t="s">
        <v>5</v>
      </c>
      <c r="C77" s="4" t="s">
        <v>1170</v>
      </c>
      <c r="D77" s="4" t="s">
        <v>25</v>
      </c>
      <c r="E77" s="5">
        <v>176</v>
      </c>
      <c r="F77" s="4" t="s">
        <v>1191</v>
      </c>
    </row>
    <row r="78" spans="1:6" x14ac:dyDescent="0.25">
      <c r="A78" s="11" t="s">
        <v>352</v>
      </c>
      <c r="B78" s="11" t="s">
        <v>5</v>
      </c>
      <c r="C78" s="11" t="s">
        <v>1170</v>
      </c>
      <c r="D78" s="11" t="s">
        <v>25</v>
      </c>
      <c r="E78" s="73">
        <v>192.5</v>
      </c>
      <c r="F78" s="11" t="s">
        <v>1192</v>
      </c>
    </row>
    <row r="79" spans="1:6" x14ac:dyDescent="0.25">
      <c r="A79" s="4" t="s">
        <v>352</v>
      </c>
      <c r="B79" s="4" t="s">
        <v>5</v>
      </c>
      <c r="C79" s="4" t="s">
        <v>1170</v>
      </c>
      <c r="D79" s="4" t="s">
        <v>25</v>
      </c>
      <c r="E79" s="5">
        <v>170.5</v>
      </c>
      <c r="F79" s="4" t="s">
        <v>1193</v>
      </c>
    </row>
    <row r="80" spans="1:6" x14ac:dyDescent="0.25">
      <c r="A80" s="11" t="s">
        <v>352</v>
      </c>
      <c r="B80" s="11" t="s">
        <v>5</v>
      </c>
      <c r="C80" s="11" t="s">
        <v>1170</v>
      </c>
      <c r="D80" s="11" t="s">
        <v>25</v>
      </c>
      <c r="E80" s="73">
        <v>115.5</v>
      </c>
      <c r="F80" s="11" t="s">
        <v>1194</v>
      </c>
    </row>
    <row r="81" spans="1:6" x14ac:dyDescent="0.25">
      <c r="A81" s="4" t="s">
        <v>352</v>
      </c>
      <c r="B81" s="4" t="s">
        <v>5</v>
      </c>
      <c r="C81" s="4" t="s">
        <v>1170</v>
      </c>
      <c r="D81" s="4" t="s">
        <v>12</v>
      </c>
      <c r="E81" s="5">
        <v>126.5</v>
      </c>
      <c r="F81" s="4" t="s">
        <v>1195</v>
      </c>
    </row>
    <row r="82" spans="1:6" x14ac:dyDescent="0.25">
      <c r="A82" s="11" t="s">
        <v>352</v>
      </c>
      <c r="B82" s="11" t="s">
        <v>5</v>
      </c>
      <c r="C82" s="11" t="s">
        <v>1174</v>
      </c>
      <c r="D82" s="11" t="s">
        <v>10</v>
      </c>
      <c r="E82" s="73">
        <v>198</v>
      </c>
      <c r="F82" s="11" t="s">
        <v>1196</v>
      </c>
    </row>
    <row r="83" spans="1:6" x14ac:dyDescent="0.25">
      <c r="A83" s="4" t="s">
        <v>352</v>
      </c>
      <c r="B83" s="4" t="s">
        <v>5</v>
      </c>
      <c r="C83" s="4" t="s">
        <v>1174</v>
      </c>
      <c r="D83" s="4" t="s">
        <v>12</v>
      </c>
      <c r="E83" s="5">
        <v>115.5</v>
      </c>
      <c r="F83" s="4" t="s">
        <v>1197</v>
      </c>
    </row>
    <row r="84" spans="1:6" x14ac:dyDescent="0.25">
      <c r="A84" s="11" t="s">
        <v>352</v>
      </c>
      <c r="B84" s="11" t="s">
        <v>5</v>
      </c>
      <c r="C84" s="11" t="s">
        <v>1174</v>
      </c>
      <c r="D84" s="11" t="s">
        <v>34</v>
      </c>
      <c r="E84" s="73">
        <v>132</v>
      </c>
      <c r="F84" s="11" t="s">
        <v>1198</v>
      </c>
    </row>
    <row r="85" spans="1:6" x14ac:dyDescent="0.25">
      <c r="A85" s="4" t="s">
        <v>352</v>
      </c>
      <c r="B85" s="4" t="s">
        <v>5</v>
      </c>
      <c r="C85" s="4" t="s">
        <v>1175</v>
      </c>
      <c r="D85" s="4" t="s">
        <v>42</v>
      </c>
      <c r="E85" s="5">
        <v>319</v>
      </c>
      <c r="F85" s="4" t="s">
        <v>1199</v>
      </c>
    </row>
    <row r="86" spans="1:6" x14ac:dyDescent="0.25">
      <c r="A86" s="11" t="s">
        <v>352</v>
      </c>
      <c r="B86" s="11" t="s">
        <v>5</v>
      </c>
      <c r="C86" s="11" t="s">
        <v>1175</v>
      </c>
      <c r="D86" s="11" t="s">
        <v>10</v>
      </c>
      <c r="E86" s="73">
        <v>275</v>
      </c>
      <c r="F86" s="11" t="s">
        <v>1200</v>
      </c>
    </row>
    <row r="87" spans="1:6" x14ac:dyDescent="0.25">
      <c r="A87" s="4" t="s">
        <v>352</v>
      </c>
      <c r="B87" s="4" t="s">
        <v>5</v>
      </c>
      <c r="C87" s="4" t="s">
        <v>1175</v>
      </c>
      <c r="D87" s="4" t="s">
        <v>10</v>
      </c>
      <c r="E87" s="5">
        <v>214.5</v>
      </c>
      <c r="F87" s="4" t="s">
        <v>1201</v>
      </c>
    </row>
    <row r="88" spans="1:6" x14ac:dyDescent="0.25">
      <c r="A88" s="11" t="s">
        <v>352</v>
      </c>
      <c r="B88" s="11" t="s">
        <v>5</v>
      </c>
      <c r="C88" s="11" t="s">
        <v>1175</v>
      </c>
      <c r="D88" s="11" t="s">
        <v>25</v>
      </c>
      <c r="E88" s="73">
        <v>198</v>
      </c>
      <c r="F88" s="11" t="s">
        <v>1202</v>
      </c>
    </row>
    <row r="89" spans="1:6" x14ac:dyDescent="0.25">
      <c r="A89" s="4" t="s">
        <v>352</v>
      </c>
      <c r="B89" s="4" t="s">
        <v>5</v>
      </c>
      <c r="C89" s="4" t="s">
        <v>1175</v>
      </c>
      <c r="D89" s="4" t="s">
        <v>25</v>
      </c>
      <c r="E89" s="5">
        <v>192.5</v>
      </c>
      <c r="F89" s="4" t="s">
        <v>1203</v>
      </c>
    </row>
    <row r="90" spans="1:6" x14ac:dyDescent="0.25">
      <c r="A90" s="11" t="s">
        <v>352</v>
      </c>
      <c r="B90" s="11" t="s">
        <v>5</v>
      </c>
      <c r="C90" s="11" t="s">
        <v>1175</v>
      </c>
      <c r="D90" s="11" t="s">
        <v>25</v>
      </c>
      <c r="E90" s="73">
        <v>192.5</v>
      </c>
      <c r="F90" s="11" t="s">
        <v>1204</v>
      </c>
    </row>
    <row r="91" spans="1:6" x14ac:dyDescent="0.25">
      <c r="A91" s="4" t="s">
        <v>352</v>
      </c>
      <c r="B91" s="4" t="s">
        <v>5</v>
      </c>
      <c r="C91" s="4" t="s">
        <v>1175</v>
      </c>
      <c r="D91" s="4" t="s">
        <v>25</v>
      </c>
      <c r="E91" s="5">
        <v>159.5</v>
      </c>
      <c r="F91" s="4" t="s">
        <v>1205</v>
      </c>
    </row>
    <row r="92" spans="1:6" x14ac:dyDescent="0.25">
      <c r="A92" s="11" t="s">
        <v>352</v>
      </c>
      <c r="B92" s="11" t="s">
        <v>5</v>
      </c>
      <c r="C92" s="11" t="s">
        <v>1175</v>
      </c>
      <c r="D92" s="11" t="s">
        <v>25</v>
      </c>
      <c r="E92" s="73">
        <v>132</v>
      </c>
      <c r="F92" s="11" t="s">
        <v>1206</v>
      </c>
    </row>
    <row r="93" spans="1:6" x14ac:dyDescent="0.25">
      <c r="A93" s="4" t="s">
        <v>352</v>
      </c>
      <c r="B93" s="4" t="s">
        <v>5</v>
      </c>
      <c r="C93" s="4" t="s">
        <v>1175</v>
      </c>
      <c r="D93" s="4" t="s">
        <v>25</v>
      </c>
      <c r="E93" s="5">
        <v>159.5</v>
      </c>
      <c r="F93" s="4" t="s">
        <v>1207</v>
      </c>
    </row>
    <row r="94" spans="1:6" x14ac:dyDescent="0.25">
      <c r="A94" s="11" t="s">
        <v>352</v>
      </c>
      <c r="B94" s="11" t="s">
        <v>5</v>
      </c>
      <c r="C94" s="11" t="s">
        <v>1176</v>
      </c>
      <c r="D94" s="11" t="s">
        <v>42</v>
      </c>
      <c r="E94" s="73">
        <v>324.5</v>
      </c>
      <c r="F94" s="11" t="s">
        <v>1208</v>
      </c>
    </row>
    <row r="95" spans="1:6" x14ac:dyDescent="0.25">
      <c r="A95" s="4" t="s">
        <v>352</v>
      </c>
      <c r="B95" s="4" t="s">
        <v>351</v>
      </c>
      <c r="C95" s="4" t="s">
        <v>1176</v>
      </c>
      <c r="D95" s="4" t="s">
        <v>42</v>
      </c>
      <c r="E95" s="5">
        <v>319</v>
      </c>
      <c r="F95" s="4" t="s">
        <v>1209</v>
      </c>
    </row>
    <row r="96" spans="1:6" x14ac:dyDescent="0.25">
      <c r="A96" s="11" t="s">
        <v>352</v>
      </c>
      <c r="B96" s="11" t="s">
        <v>5</v>
      </c>
      <c r="C96" s="11" t="s">
        <v>1176</v>
      </c>
      <c r="D96" s="11" t="s">
        <v>42</v>
      </c>
      <c r="E96" s="73">
        <v>297</v>
      </c>
      <c r="F96" s="11" t="s">
        <v>1210</v>
      </c>
    </row>
    <row r="97" spans="1:6" x14ac:dyDescent="0.25">
      <c r="A97" s="4" t="s">
        <v>352</v>
      </c>
      <c r="B97" s="4" t="s">
        <v>5</v>
      </c>
      <c r="C97" s="4" t="s">
        <v>1176</v>
      </c>
      <c r="D97" s="4" t="s">
        <v>10</v>
      </c>
      <c r="E97" s="5">
        <v>275</v>
      </c>
      <c r="F97" s="4" t="s">
        <v>1211</v>
      </c>
    </row>
    <row r="98" spans="1:6" x14ac:dyDescent="0.25">
      <c r="A98" s="11" t="s">
        <v>352</v>
      </c>
      <c r="B98" s="11" t="s">
        <v>5</v>
      </c>
      <c r="C98" s="11" t="s">
        <v>1176</v>
      </c>
      <c r="D98" s="11" t="s">
        <v>25</v>
      </c>
      <c r="E98" s="73">
        <v>181.5</v>
      </c>
      <c r="F98" s="11" t="s">
        <v>1212</v>
      </c>
    </row>
    <row r="99" spans="1:6" x14ac:dyDescent="0.25">
      <c r="A99" s="4" t="s">
        <v>352</v>
      </c>
      <c r="B99" s="4" t="s">
        <v>5</v>
      </c>
      <c r="C99" s="4" t="s">
        <v>1176</v>
      </c>
      <c r="D99" s="4" t="s">
        <v>25</v>
      </c>
      <c r="E99" s="5">
        <v>148.5</v>
      </c>
      <c r="F99" s="4" t="s">
        <v>1213</v>
      </c>
    </row>
    <row r="100" spans="1:6" x14ac:dyDescent="0.25">
      <c r="A100" s="11" t="s">
        <v>352</v>
      </c>
      <c r="B100" s="11" t="s">
        <v>351</v>
      </c>
      <c r="C100" s="11" t="s">
        <v>1176</v>
      </c>
      <c r="D100" s="11" t="s">
        <v>25</v>
      </c>
      <c r="E100" s="73">
        <v>159.5</v>
      </c>
      <c r="F100" s="11" t="s">
        <v>1214</v>
      </c>
    </row>
    <row r="101" spans="1:6" x14ac:dyDescent="0.25">
      <c r="A101" s="4" t="s">
        <v>352</v>
      </c>
      <c r="B101" s="4" t="s">
        <v>5</v>
      </c>
      <c r="C101" s="4" t="s">
        <v>1176</v>
      </c>
      <c r="D101" s="4" t="s">
        <v>12</v>
      </c>
      <c r="E101" s="5">
        <v>132</v>
      </c>
      <c r="F101" s="4" t="s">
        <v>1215</v>
      </c>
    </row>
    <row r="102" spans="1:6" x14ac:dyDescent="0.25">
      <c r="A102" s="11" t="s">
        <v>352</v>
      </c>
      <c r="B102" s="11" t="s">
        <v>5</v>
      </c>
      <c r="C102" s="11" t="s">
        <v>350</v>
      </c>
      <c r="D102" s="11" t="s">
        <v>42</v>
      </c>
      <c r="E102" s="73">
        <v>324.5</v>
      </c>
      <c r="F102" s="11" t="s">
        <v>353</v>
      </c>
    </row>
    <row r="103" spans="1:6" x14ac:dyDescent="0.25">
      <c r="A103" s="4" t="s">
        <v>352</v>
      </c>
      <c r="B103" s="4" t="s">
        <v>5</v>
      </c>
      <c r="C103" s="4" t="s">
        <v>350</v>
      </c>
      <c r="D103" s="4" t="s">
        <v>10</v>
      </c>
      <c r="E103" s="5">
        <v>198</v>
      </c>
      <c r="F103" s="4" t="s">
        <v>354</v>
      </c>
    </row>
    <row r="104" spans="1:6" x14ac:dyDescent="0.25">
      <c r="A104" s="11" t="s">
        <v>352</v>
      </c>
      <c r="B104" s="11" t="s">
        <v>5</v>
      </c>
      <c r="C104" s="11" t="s">
        <v>350</v>
      </c>
      <c r="D104" s="11" t="s">
        <v>10</v>
      </c>
      <c r="E104" s="73">
        <v>198</v>
      </c>
      <c r="F104" s="11" t="s">
        <v>355</v>
      </c>
    </row>
    <row r="105" spans="1:6" x14ac:dyDescent="0.25">
      <c r="A105" s="4" t="s">
        <v>352</v>
      </c>
      <c r="B105" s="4" t="s">
        <v>5</v>
      </c>
      <c r="C105" s="4" t="s">
        <v>350</v>
      </c>
      <c r="D105" s="4" t="s">
        <v>25</v>
      </c>
      <c r="E105" s="5">
        <v>165</v>
      </c>
      <c r="F105" s="4" t="s">
        <v>356</v>
      </c>
    </row>
    <row r="106" spans="1:6" x14ac:dyDescent="0.25">
      <c r="A106" s="11" t="s">
        <v>352</v>
      </c>
      <c r="B106" s="11" t="s">
        <v>5</v>
      </c>
      <c r="C106" s="11" t="s">
        <v>350</v>
      </c>
      <c r="D106" s="11" t="s">
        <v>25</v>
      </c>
      <c r="E106" s="73">
        <v>165</v>
      </c>
      <c r="F106" s="11" t="s">
        <v>357</v>
      </c>
    </row>
    <row r="107" spans="1:6" x14ac:dyDescent="0.25">
      <c r="A107" s="4" t="s">
        <v>352</v>
      </c>
      <c r="B107" s="4" t="s">
        <v>5</v>
      </c>
      <c r="C107" s="4" t="s">
        <v>350</v>
      </c>
      <c r="D107" s="4" t="s">
        <v>25</v>
      </c>
      <c r="E107" s="5">
        <v>165</v>
      </c>
      <c r="F107" s="4" t="s">
        <v>358</v>
      </c>
    </row>
    <row r="108" spans="1:6" x14ac:dyDescent="0.25">
      <c r="A108" s="11" t="s">
        <v>352</v>
      </c>
      <c r="B108" s="11" t="s">
        <v>5</v>
      </c>
      <c r="C108" s="11" t="s">
        <v>350</v>
      </c>
      <c r="D108" s="11" t="s">
        <v>25</v>
      </c>
      <c r="E108" s="73">
        <v>165</v>
      </c>
      <c r="F108" s="11" t="s">
        <v>359</v>
      </c>
    </row>
    <row r="109" spans="1:6" x14ac:dyDescent="0.25">
      <c r="A109" s="4" t="s">
        <v>352</v>
      </c>
      <c r="B109" s="4" t="s">
        <v>351</v>
      </c>
      <c r="C109" s="4" t="s">
        <v>350</v>
      </c>
      <c r="D109" s="4" t="s">
        <v>25</v>
      </c>
      <c r="E109" s="5">
        <v>159.5</v>
      </c>
      <c r="F109" s="4" t="s">
        <v>360</v>
      </c>
    </row>
    <row r="110" spans="1:6" x14ac:dyDescent="0.25">
      <c r="A110" s="11" t="s">
        <v>352</v>
      </c>
      <c r="B110" s="11" t="s">
        <v>5</v>
      </c>
      <c r="C110" s="11" t="s">
        <v>350</v>
      </c>
      <c r="D110" s="11" t="s">
        <v>25</v>
      </c>
      <c r="E110" s="73">
        <v>132</v>
      </c>
      <c r="F110" s="11" t="s">
        <v>361</v>
      </c>
    </row>
    <row r="111" spans="1:6" x14ac:dyDescent="0.25">
      <c r="A111" s="4" t="s">
        <v>352</v>
      </c>
      <c r="B111" s="4" t="s">
        <v>351</v>
      </c>
      <c r="C111" s="4" t="s">
        <v>1176</v>
      </c>
      <c r="D111" s="4" t="s">
        <v>12</v>
      </c>
      <c r="E111" s="5">
        <v>121</v>
      </c>
      <c r="F111" s="4" t="s">
        <v>1216</v>
      </c>
    </row>
    <row r="112" spans="1:6" ht="28.5" x14ac:dyDescent="0.25">
      <c r="A112" s="11" t="s">
        <v>352</v>
      </c>
      <c r="B112" s="11" t="s">
        <v>5</v>
      </c>
      <c r="C112" s="11" t="s">
        <v>1177</v>
      </c>
      <c r="D112" s="11" t="s">
        <v>42</v>
      </c>
      <c r="E112" s="73">
        <v>352</v>
      </c>
      <c r="F112" s="11" t="s">
        <v>362</v>
      </c>
    </row>
    <row r="113" spans="1:6" ht="28.5" x14ac:dyDescent="0.25">
      <c r="A113" s="4" t="s">
        <v>352</v>
      </c>
      <c r="B113" s="4" t="s">
        <v>5</v>
      </c>
      <c r="C113" s="4" t="s">
        <v>1177</v>
      </c>
      <c r="D113" s="4" t="s">
        <v>10</v>
      </c>
      <c r="E113" s="5">
        <v>286</v>
      </c>
      <c r="F113" s="4" t="s">
        <v>362</v>
      </c>
    </row>
    <row r="114" spans="1:6" ht="28.5" x14ac:dyDescent="0.25">
      <c r="A114" s="11" t="s">
        <v>352</v>
      </c>
      <c r="B114" s="11" t="s">
        <v>5</v>
      </c>
      <c r="C114" s="11" t="s">
        <v>1177</v>
      </c>
      <c r="D114" s="11" t="s">
        <v>25</v>
      </c>
      <c r="E114" s="73">
        <v>198</v>
      </c>
      <c r="F114" s="11" t="s">
        <v>362</v>
      </c>
    </row>
    <row r="115" spans="1:6" ht="28.5" x14ac:dyDescent="0.25">
      <c r="A115" s="4" t="s">
        <v>352</v>
      </c>
      <c r="B115" s="4" t="s">
        <v>5</v>
      </c>
      <c r="C115" s="4" t="s">
        <v>1177</v>
      </c>
      <c r="D115" s="4" t="s">
        <v>25</v>
      </c>
      <c r="E115" s="5">
        <v>165</v>
      </c>
      <c r="F115" s="4" t="s">
        <v>362</v>
      </c>
    </row>
    <row r="116" spans="1:6" ht="28.5" x14ac:dyDescent="0.25">
      <c r="A116" s="11" t="s">
        <v>352</v>
      </c>
      <c r="B116" s="11" t="s">
        <v>5</v>
      </c>
      <c r="C116" s="11" t="s">
        <v>1177</v>
      </c>
      <c r="D116" s="11" t="s">
        <v>25</v>
      </c>
      <c r="E116" s="73">
        <v>132</v>
      </c>
      <c r="F116" s="11" t="s">
        <v>362</v>
      </c>
    </row>
    <row r="117" spans="1:6" ht="28.5" x14ac:dyDescent="0.25">
      <c r="A117" s="4" t="s">
        <v>352</v>
      </c>
      <c r="B117" s="4" t="s">
        <v>5</v>
      </c>
      <c r="C117" s="4" t="s">
        <v>1178</v>
      </c>
      <c r="D117" s="4" t="s">
        <v>10</v>
      </c>
      <c r="E117" s="5">
        <v>269.5</v>
      </c>
      <c r="F117" s="4" t="s">
        <v>362</v>
      </c>
    </row>
    <row r="118" spans="1:6" ht="28.5" x14ac:dyDescent="0.25">
      <c r="A118" s="11" t="s">
        <v>352</v>
      </c>
      <c r="B118" s="11" t="s">
        <v>5</v>
      </c>
      <c r="C118" s="11" t="s">
        <v>1179</v>
      </c>
      <c r="D118" s="11" t="s">
        <v>25</v>
      </c>
      <c r="E118" s="73">
        <v>192.5</v>
      </c>
      <c r="F118" s="11" t="s">
        <v>362</v>
      </c>
    </row>
    <row r="119" spans="1:6" ht="29.25" thickBot="1" x14ac:dyDescent="0.3">
      <c r="A119" s="50" t="s">
        <v>352</v>
      </c>
      <c r="B119" s="50" t="s">
        <v>5</v>
      </c>
      <c r="C119" s="50" t="s">
        <v>1180</v>
      </c>
      <c r="D119" s="50" t="s">
        <v>25</v>
      </c>
      <c r="E119" s="51">
        <v>148.5</v>
      </c>
      <c r="F119" s="50" t="s">
        <v>362</v>
      </c>
    </row>
    <row r="120" spans="1:6" ht="57.75" thickTop="1" x14ac:dyDescent="0.25">
      <c r="A120" s="10" t="s">
        <v>363</v>
      </c>
      <c r="B120" s="10" t="s">
        <v>364</v>
      </c>
      <c r="C120" s="10" t="s">
        <v>365</v>
      </c>
      <c r="D120" s="10" t="s">
        <v>40</v>
      </c>
      <c r="E120" s="75">
        <v>260</v>
      </c>
      <c r="F120" s="10"/>
    </row>
    <row r="121" spans="1:6" ht="42.75" x14ac:dyDescent="0.25">
      <c r="A121" s="4" t="s">
        <v>363</v>
      </c>
      <c r="B121" s="4" t="s">
        <v>366</v>
      </c>
      <c r="C121" s="4" t="s">
        <v>367</v>
      </c>
      <c r="D121" s="4" t="s">
        <v>18</v>
      </c>
      <c r="E121" s="5">
        <v>233</v>
      </c>
      <c r="F121" s="4"/>
    </row>
    <row r="122" spans="1:6" ht="28.5" x14ac:dyDescent="0.25">
      <c r="A122" s="11" t="s">
        <v>363</v>
      </c>
      <c r="B122" s="11" t="s">
        <v>368</v>
      </c>
      <c r="C122" s="11" t="s">
        <v>369</v>
      </c>
      <c r="D122" s="11" t="s">
        <v>34</v>
      </c>
      <c r="E122" s="73">
        <v>233</v>
      </c>
      <c r="F122" s="11"/>
    </row>
    <row r="123" spans="1:6" ht="28.5" x14ac:dyDescent="0.25">
      <c r="A123" s="4" t="s">
        <v>363</v>
      </c>
      <c r="B123" s="4" t="s">
        <v>370</v>
      </c>
      <c r="C123" s="4" t="s">
        <v>371</v>
      </c>
      <c r="D123" s="4" t="s">
        <v>34</v>
      </c>
      <c r="E123" s="5">
        <v>220</v>
      </c>
      <c r="F123" s="4"/>
    </row>
    <row r="124" spans="1:6" ht="29.25" thickBot="1" x14ac:dyDescent="0.3">
      <c r="A124" s="12" t="s">
        <v>363</v>
      </c>
      <c r="B124" s="12" t="s">
        <v>372</v>
      </c>
      <c r="C124" s="12" t="s">
        <v>373</v>
      </c>
      <c r="D124" s="12" t="s">
        <v>12</v>
      </c>
      <c r="E124" s="74">
        <v>120</v>
      </c>
      <c r="F124" s="12"/>
    </row>
    <row r="125" spans="1:6" ht="15.75" thickTop="1" x14ac:dyDescent="0.25">
      <c r="A125" s="52" t="s">
        <v>1218</v>
      </c>
      <c r="B125" s="52" t="s">
        <v>1219</v>
      </c>
      <c r="C125" s="52" t="s">
        <v>1220</v>
      </c>
      <c r="D125" s="52" t="s">
        <v>42</v>
      </c>
      <c r="E125" s="53">
        <v>240</v>
      </c>
      <c r="F125" s="52"/>
    </row>
    <row r="126" spans="1:6" x14ac:dyDescent="0.25">
      <c r="A126" s="11" t="s">
        <v>1218</v>
      </c>
      <c r="B126" s="11" t="s">
        <v>1219</v>
      </c>
      <c r="C126" s="11" t="s">
        <v>1221</v>
      </c>
      <c r="D126" s="11" t="s">
        <v>42</v>
      </c>
      <c r="E126" s="73">
        <v>240</v>
      </c>
      <c r="F126" s="11"/>
    </row>
    <row r="127" spans="1:6" x14ac:dyDescent="0.25">
      <c r="A127" s="4" t="s">
        <v>1218</v>
      </c>
      <c r="B127" s="4" t="s">
        <v>1219</v>
      </c>
      <c r="C127" s="4" t="s">
        <v>1220</v>
      </c>
      <c r="D127" s="4" t="s">
        <v>10</v>
      </c>
      <c r="E127" s="5">
        <v>190</v>
      </c>
      <c r="F127" s="4"/>
    </row>
    <row r="128" spans="1:6" ht="15.75" thickBot="1" x14ac:dyDescent="0.3">
      <c r="A128" s="12" t="s">
        <v>1218</v>
      </c>
      <c r="B128" s="12" t="s">
        <v>1219</v>
      </c>
      <c r="C128" s="12" t="s">
        <v>1221</v>
      </c>
      <c r="D128" s="12" t="s">
        <v>10</v>
      </c>
      <c r="E128" s="74">
        <v>190</v>
      </c>
      <c r="F128" s="12"/>
    </row>
    <row r="129" spans="1:6" ht="15.75" thickTop="1" x14ac:dyDescent="0.25">
      <c r="A129" s="52" t="s">
        <v>62</v>
      </c>
      <c r="B129" s="52" t="s">
        <v>5</v>
      </c>
      <c r="C129" s="52" t="s">
        <v>1222</v>
      </c>
      <c r="D129" s="52" t="s">
        <v>40</v>
      </c>
      <c r="E129" s="53">
        <v>519.20000000000005</v>
      </c>
      <c r="F129" s="52"/>
    </row>
    <row r="130" spans="1:6" x14ac:dyDescent="0.25">
      <c r="A130" s="11" t="s">
        <v>62</v>
      </c>
      <c r="B130" s="11" t="s">
        <v>5</v>
      </c>
      <c r="C130" s="11" t="s">
        <v>1222</v>
      </c>
      <c r="D130" s="11" t="s">
        <v>18</v>
      </c>
      <c r="E130" s="73">
        <v>498.30000000000007</v>
      </c>
      <c r="F130" s="11"/>
    </row>
    <row r="131" spans="1:6" x14ac:dyDescent="0.25">
      <c r="A131" s="4" t="s">
        <v>62</v>
      </c>
      <c r="B131" s="4" t="s">
        <v>5</v>
      </c>
      <c r="C131" s="4" t="s">
        <v>1222</v>
      </c>
      <c r="D131" s="4" t="s">
        <v>7</v>
      </c>
      <c r="E131" s="5">
        <v>471.90000000000003</v>
      </c>
      <c r="F131" s="4"/>
    </row>
    <row r="132" spans="1:6" x14ac:dyDescent="0.25">
      <c r="A132" s="11" t="s">
        <v>62</v>
      </c>
      <c r="B132" s="11" t="s">
        <v>5</v>
      </c>
      <c r="C132" s="11" t="s">
        <v>1222</v>
      </c>
      <c r="D132" s="11" t="s">
        <v>21</v>
      </c>
      <c r="E132" s="73">
        <v>403.70000000000005</v>
      </c>
      <c r="F132" s="11"/>
    </row>
    <row r="133" spans="1:6" x14ac:dyDescent="0.25">
      <c r="A133" s="4" t="s">
        <v>62</v>
      </c>
      <c r="B133" s="4" t="s">
        <v>5</v>
      </c>
      <c r="C133" s="4" t="s">
        <v>1222</v>
      </c>
      <c r="D133" s="4" t="s">
        <v>42</v>
      </c>
      <c r="E133" s="5">
        <v>339.90000000000003</v>
      </c>
      <c r="F133" s="4"/>
    </row>
    <row r="134" spans="1:6" x14ac:dyDescent="0.25">
      <c r="A134" s="11" t="s">
        <v>62</v>
      </c>
      <c r="B134" s="11" t="s">
        <v>5</v>
      </c>
      <c r="C134" s="11" t="s">
        <v>1222</v>
      </c>
      <c r="D134" s="11" t="s">
        <v>9</v>
      </c>
      <c r="E134" s="73">
        <v>304.70000000000005</v>
      </c>
      <c r="F134" s="11"/>
    </row>
    <row r="135" spans="1:6" x14ac:dyDescent="0.25">
      <c r="A135" s="4" t="s">
        <v>62</v>
      </c>
      <c r="B135" s="4" t="s">
        <v>5</v>
      </c>
      <c r="C135" s="4" t="s">
        <v>1222</v>
      </c>
      <c r="D135" s="4" t="s">
        <v>10</v>
      </c>
      <c r="E135" s="5">
        <v>261.8</v>
      </c>
      <c r="F135" s="4"/>
    </row>
    <row r="136" spans="1:6" x14ac:dyDescent="0.25">
      <c r="A136" s="11" t="s">
        <v>62</v>
      </c>
      <c r="B136" s="11" t="s">
        <v>5</v>
      </c>
      <c r="C136" s="11" t="s">
        <v>1222</v>
      </c>
      <c r="D136" s="11" t="s">
        <v>25</v>
      </c>
      <c r="E136" s="73">
        <v>227.70000000000002</v>
      </c>
      <c r="F136" s="11"/>
    </row>
    <row r="137" spans="1:6" x14ac:dyDescent="0.25">
      <c r="A137" s="4" t="s">
        <v>62</v>
      </c>
      <c r="B137" s="4" t="s">
        <v>5</v>
      </c>
      <c r="C137" s="4" t="s">
        <v>1222</v>
      </c>
      <c r="D137" s="4" t="s">
        <v>34</v>
      </c>
      <c r="E137" s="5">
        <v>193.60000000000002</v>
      </c>
      <c r="F137" s="4"/>
    </row>
    <row r="138" spans="1:6" x14ac:dyDescent="0.25">
      <c r="A138" s="11" t="s">
        <v>62</v>
      </c>
      <c r="B138" s="11" t="s">
        <v>5</v>
      </c>
      <c r="C138" s="11" t="s">
        <v>1222</v>
      </c>
      <c r="D138" s="11" t="s">
        <v>12</v>
      </c>
      <c r="E138" s="73">
        <v>168.3</v>
      </c>
      <c r="F138" s="11"/>
    </row>
    <row r="139" spans="1:6" ht="15.75" thickBot="1" x14ac:dyDescent="0.3">
      <c r="A139" s="50" t="s">
        <v>62</v>
      </c>
      <c r="B139" s="50" t="s">
        <v>5</v>
      </c>
      <c r="C139" s="50" t="s">
        <v>1222</v>
      </c>
      <c r="D139" s="50" t="s">
        <v>12</v>
      </c>
      <c r="E139" s="51">
        <v>126.50000000000001</v>
      </c>
      <c r="F139" s="50"/>
    </row>
    <row r="140" spans="1:6" ht="15.75" thickTop="1" x14ac:dyDescent="0.25">
      <c r="A140" s="10" t="s">
        <v>1228</v>
      </c>
      <c r="B140" s="10" t="s">
        <v>198</v>
      </c>
      <c r="C140" s="10" t="s">
        <v>1229</v>
      </c>
      <c r="D140" s="10" t="s">
        <v>18</v>
      </c>
      <c r="E140" s="75">
        <v>385</v>
      </c>
      <c r="F140" s="10"/>
    </row>
    <row r="141" spans="1:6" x14ac:dyDescent="0.25">
      <c r="A141" s="4" t="s">
        <v>1228</v>
      </c>
      <c r="B141" s="4" t="s">
        <v>198</v>
      </c>
      <c r="C141" s="4" t="s">
        <v>1229</v>
      </c>
      <c r="D141" s="4" t="s">
        <v>21</v>
      </c>
      <c r="E141" s="5">
        <v>330</v>
      </c>
      <c r="F141" s="4"/>
    </row>
    <row r="142" spans="1:6" x14ac:dyDescent="0.25">
      <c r="A142" s="11" t="s">
        <v>1228</v>
      </c>
      <c r="B142" s="11" t="s">
        <v>198</v>
      </c>
      <c r="C142" s="11" t="s">
        <v>1229</v>
      </c>
      <c r="D142" s="11" t="s">
        <v>21</v>
      </c>
      <c r="E142" s="73">
        <v>330</v>
      </c>
      <c r="F142" s="11"/>
    </row>
    <row r="143" spans="1:6" x14ac:dyDescent="0.25">
      <c r="A143" s="4" t="s">
        <v>1228</v>
      </c>
      <c r="B143" s="4" t="s">
        <v>198</v>
      </c>
      <c r="C143" s="4" t="s">
        <v>1229</v>
      </c>
      <c r="D143" s="4" t="s">
        <v>42</v>
      </c>
      <c r="E143" s="5">
        <v>275</v>
      </c>
      <c r="F143" s="4"/>
    </row>
    <row r="144" spans="1:6" x14ac:dyDescent="0.25">
      <c r="A144" s="11" t="s">
        <v>1228</v>
      </c>
      <c r="B144" s="11" t="s">
        <v>198</v>
      </c>
      <c r="C144" s="11" t="s">
        <v>1229</v>
      </c>
      <c r="D144" s="11" t="s">
        <v>10</v>
      </c>
      <c r="E144" s="73">
        <v>198</v>
      </c>
      <c r="F144" s="11"/>
    </row>
    <row r="145" spans="1:6" x14ac:dyDescent="0.25">
      <c r="A145" s="4" t="s">
        <v>1228</v>
      </c>
      <c r="B145" s="4" t="s">
        <v>198</v>
      </c>
      <c r="C145" s="4" t="s">
        <v>1229</v>
      </c>
      <c r="D145" s="4" t="s">
        <v>10</v>
      </c>
      <c r="E145" s="5">
        <v>198</v>
      </c>
      <c r="F145" s="4"/>
    </row>
    <row r="146" spans="1:6" x14ac:dyDescent="0.25">
      <c r="A146" s="11" t="s">
        <v>1228</v>
      </c>
      <c r="B146" s="11" t="s">
        <v>198</v>
      </c>
      <c r="C146" s="11" t="s">
        <v>1229</v>
      </c>
      <c r="D146" s="11" t="s">
        <v>25</v>
      </c>
      <c r="E146" s="73">
        <v>176</v>
      </c>
      <c r="F146" s="11"/>
    </row>
    <row r="147" spans="1:6" x14ac:dyDescent="0.25">
      <c r="A147" s="4" t="s">
        <v>1228</v>
      </c>
      <c r="B147" s="4" t="s">
        <v>198</v>
      </c>
      <c r="C147" s="4" t="s">
        <v>1229</v>
      </c>
      <c r="D147" s="4" t="s">
        <v>12</v>
      </c>
      <c r="E147" s="5">
        <v>132</v>
      </c>
      <c r="F147" s="4"/>
    </row>
    <row r="148" spans="1:6" x14ac:dyDescent="0.25">
      <c r="A148" s="11" t="s">
        <v>1228</v>
      </c>
      <c r="B148" s="11" t="s">
        <v>198</v>
      </c>
      <c r="C148" s="11" t="s">
        <v>1229</v>
      </c>
      <c r="D148" s="11" t="s">
        <v>42</v>
      </c>
      <c r="E148" s="73">
        <v>275</v>
      </c>
      <c r="F148" s="11"/>
    </row>
    <row r="149" spans="1:6" x14ac:dyDescent="0.25">
      <c r="A149" s="4" t="s">
        <v>1228</v>
      </c>
      <c r="B149" s="4" t="s">
        <v>198</v>
      </c>
      <c r="C149" s="4" t="s">
        <v>1229</v>
      </c>
      <c r="D149" s="4" t="s">
        <v>25</v>
      </c>
      <c r="E149" s="5">
        <v>154</v>
      </c>
      <c r="F149" s="4"/>
    </row>
    <row r="150" spans="1:6" x14ac:dyDescent="0.25">
      <c r="A150" s="11" t="s">
        <v>1228</v>
      </c>
      <c r="B150" s="11" t="s">
        <v>198</v>
      </c>
      <c r="C150" s="11" t="s">
        <v>1229</v>
      </c>
      <c r="D150" s="11" t="s">
        <v>25</v>
      </c>
      <c r="E150" s="73">
        <v>154</v>
      </c>
      <c r="F150" s="11"/>
    </row>
    <row r="151" spans="1:6" x14ac:dyDescent="0.25">
      <c r="A151" s="4" t="s">
        <v>1228</v>
      </c>
      <c r="B151" s="4" t="s">
        <v>198</v>
      </c>
      <c r="C151" s="4" t="s">
        <v>1229</v>
      </c>
      <c r="D151" s="4" t="s">
        <v>25</v>
      </c>
      <c r="E151" s="5">
        <v>176</v>
      </c>
      <c r="F151" s="4"/>
    </row>
    <row r="152" spans="1:6" x14ac:dyDescent="0.25">
      <c r="A152" s="11" t="s">
        <v>1228</v>
      </c>
      <c r="B152" s="11" t="s">
        <v>198</v>
      </c>
      <c r="C152" s="11" t="s">
        <v>1229</v>
      </c>
      <c r="D152" s="11" t="s">
        <v>10</v>
      </c>
      <c r="E152" s="73">
        <v>198</v>
      </c>
      <c r="F152" s="11"/>
    </row>
    <row r="153" spans="1:6" ht="15.75" thickBot="1" x14ac:dyDescent="0.3">
      <c r="A153" s="50" t="s">
        <v>1228</v>
      </c>
      <c r="B153" s="50" t="s">
        <v>198</v>
      </c>
      <c r="C153" s="50" t="s">
        <v>1229</v>
      </c>
      <c r="D153" s="50" t="s">
        <v>10</v>
      </c>
      <c r="E153" s="51">
        <v>198</v>
      </c>
      <c r="F153" s="50"/>
    </row>
    <row r="154" spans="1:6" ht="57.75" thickTop="1" x14ac:dyDescent="0.25">
      <c r="A154" s="10" t="s">
        <v>1143</v>
      </c>
      <c r="B154" s="10" t="s">
        <v>198</v>
      </c>
      <c r="C154" s="10" t="s">
        <v>1144</v>
      </c>
      <c r="D154" s="10" t="s">
        <v>18</v>
      </c>
      <c r="E154" s="75">
        <v>330</v>
      </c>
      <c r="F154" s="10"/>
    </row>
    <row r="155" spans="1:6" ht="57" x14ac:dyDescent="0.25">
      <c r="A155" s="4" t="s">
        <v>1143</v>
      </c>
      <c r="B155" s="4" t="s">
        <v>198</v>
      </c>
      <c r="C155" s="4" t="s">
        <v>1144</v>
      </c>
      <c r="D155" s="4" t="s">
        <v>7</v>
      </c>
      <c r="E155" s="5">
        <v>275</v>
      </c>
      <c r="F155" s="4" t="s">
        <v>1145</v>
      </c>
    </row>
    <row r="156" spans="1:6" ht="57" x14ac:dyDescent="0.25">
      <c r="A156" s="11" t="s">
        <v>1143</v>
      </c>
      <c r="B156" s="11" t="s">
        <v>198</v>
      </c>
      <c r="C156" s="11" t="s">
        <v>1144</v>
      </c>
      <c r="D156" s="11" t="s">
        <v>42</v>
      </c>
      <c r="E156" s="73">
        <v>258.5</v>
      </c>
      <c r="F156" s="11"/>
    </row>
    <row r="157" spans="1:6" ht="57" x14ac:dyDescent="0.25">
      <c r="A157" s="4" t="s">
        <v>1143</v>
      </c>
      <c r="B157" s="4" t="s">
        <v>198</v>
      </c>
      <c r="C157" s="4" t="s">
        <v>1144</v>
      </c>
      <c r="D157" s="4" t="s">
        <v>34</v>
      </c>
      <c r="E157" s="5">
        <v>220</v>
      </c>
      <c r="F157" s="4" t="s">
        <v>1146</v>
      </c>
    </row>
    <row r="158" spans="1:6" ht="57" x14ac:dyDescent="0.25">
      <c r="A158" s="11" t="s">
        <v>1143</v>
      </c>
      <c r="B158" s="11" t="s">
        <v>198</v>
      </c>
      <c r="C158" s="11" t="s">
        <v>1144</v>
      </c>
      <c r="D158" s="11" t="s">
        <v>10</v>
      </c>
      <c r="E158" s="73">
        <v>220</v>
      </c>
      <c r="F158" s="11"/>
    </row>
    <row r="159" spans="1:6" ht="57" x14ac:dyDescent="0.25">
      <c r="A159" s="4" t="s">
        <v>1143</v>
      </c>
      <c r="B159" s="4" t="s">
        <v>198</v>
      </c>
      <c r="C159" s="4" t="s">
        <v>1144</v>
      </c>
      <c r="D159" s="4" t="s">
        <v>43</v>
      </c>
      <c r="E159" s="5">
        <v>209</v>
      </c>
      <c r="F159" s="4" t="s">
        <v>1147</v>
      </c>
    </row>
    <row r="160" spans="1:6" ht="57" x14ac:dyDescent="0.25">
      <c r="A160" s="11" t="s">
        <v>1143</v>
      </c>
      <c r="B160" s="11" t="s">
        <v>198</v>
      </c>
      <c r="C160" s="11" t="s">
        <v>1144</v>
      </c>
      <c r="D160" s="11" t="s">
        <v>25</v>
      </c>
      <c r="E160" s="73">
        <v>181.5</v>
      </c>
      <c r="F160" s="11"/>
    </row>
    <row r="161" spans="1:6" ht="57" x14ac:dyDescent="0.25">
      <c r="A161" s="4" t="s">
        <v>1143</v>
      </c>
      <c r="B161" s="4" t="s">
        <v>198</v>
      </c>
      <c r="C161" s="4" t="s">
        <v>1144</v>
      </c>
      <c r="D161" s="4" t="s">
        <v>12</v>
      </c>
      <c r="E161" s="5">
        <v>159.5</v>
      </c>
      <c r="F161" s="4"/>
    </row>
    <row r="162" spans="1:6" ht="57.75" thickBot="1" x14ac:dyDescent="0.3">
      <c r="A162" s="12" t="s">
        <v>1143</v>
      </c>
      <c r="B162" s="12" t="s">
        <v>198</v>
      </c>
      <c r="C162" s="12" t="s">
        <v>1144</v>
      </c>
      <c r="D162" s="12" t="s">
        <v>13</v>
      </c>
      <c r="E162" s="74">
        <v>148.5</v>
      </c>
      <c r="F162" s="12" t="s">
        <v>1148</v>
      </c>
    </row>
    <row r="163" spans="1:6" ht="15.75" thickTop="1" x14ac:dyDescent="0.25">
      <c r="A163" s="52" t="s">
        <v>68</v>
      </c>
      <c r="B163" s="52" t="s">
        <v>63</v>
      </c>
      <c r="C163" s="52" t="s">
        <v>1230</v>
      </c>
      <c r="D163" s="52" t="s">
        <v>18</v>
      </c>
      <c r="E163" s="53">
        <v>396</v>
      </c>
      <c r="F163" s="52" t="s">
        <v>18</v>
      </c>
    </row>
    <row r="164" spans="1:6" ht="28.5" x14ac:dyDescent="0.25">
      <c r="A164" s="11" t="s">
        <v>68</v>
      </c>
      <c r="B164" s="11" t="s">
        <v>63</v>
      </c>
      <c r="C164" s="11" t="s">
        <v>1230</v>
      </c>
      <c r="D164" s="11" t="s">
        <v>7</v>
      </c>
      <c r="E164" s="73">
        <v>374</v>
      </c>
      <c r="F164" s="11" t="s">
        <v>64</v>
      </c>
    </row>
    <row r="165" spans="1:6" x14ac:dyDescent="0.25">
      <c r="A165" s="4" t="s">
        <v>68</v>
      </c>
      <c r="B165" s="4" t="s">
        <v>63</v>
      </c>
      <c r="C165" s="4" t="s">
        <v>1230</v>
      </c>
      <c r="D165" s="4" t="s">
        <v>21</v>
      </c>
      <c r="E165" s="5">
        <v>341</v>
      </c>
      <c r="F165" s="4" t="s">
        <v>21</v>
      </c>
    </row>
    <row r="166" spans="1:6" x14ac:dyDescent="0.25">
      <c r="A166" s="11" t="s">
        <v>68</v>
      </c>
      <c r="B166" s="11" t="s">
        <v>63</v>
      </c>
      <c r="C166" s="11" t="s">
        <v>1230</v>
      </c>
      <c r="D166" s="11" t="s">
        <v>42</v>
      </c>
      <c r="E166" s="73">
        <v>319</v>
      </c>
      <c r="F166" s="11" t="s">
        <v>42</v>
      </c>
    </row>
    <row r="167" spans="1:6" x14ac:dyDescent="0.25">
      <c r="A167" s="4" t="s">
        <v>68</v>
      </c>
      <c r="B167" s="4" t="s">
        <v>63</v>
      </c>
      <c r="C167" s="4" t="s">
        <v>1230</v>
      </c>
      <c r="D167" s="4" t="s">
        <v>9</v>
      </c>
      <c r="E167" s="5">
        <v>286</v>
      </c>
      <c r="F167" s="4" t="s">
        <v>9</v>
      </c>
    </row>
    <row r="168" spans="1:6" ht="28.5" x14ac:dyDescent="0.25">
      <c r="A168" s="11" t="s">
        <v>68</v>
      </c>
      <c r="B168" s="11" t="s">
        <v>63</v>
      </c>
      <c r="C168" s="11" t="s">
        <v>1230</v>
      </c>
      <c r="D168" s="11" t="s">
        <v>34</v>
      </c>
      <c r="E168" s="73">
        <v>264</v>
      </c>
      <c r="F168" s="11" t="s">
        <v>1231</v>
      </c>
    </row>
    <row r="169" spans="1:6" ht="28.5" x14ac:dyDescent="0.25">
      <c r="A169" s="4" t="s">
        <v>68</v>
      </c>
      <c r="B169" s="4" t="s">
        <v>63</v>
      </c>
      <c r="C169" s="4" t="s">
        <v>1230</v>
      </c>
      <c r="D169" s="4" t="s">
        <v>10</v>
      </c>
      <c r="E169" s="5">
        <v>242</v>
      </c>
      <c r="F169" s="4" t="s">
        <v>1232</v>
      </c>
    </row>
    <row r="170" spans="1:6" x14ac:dyDescent="0.25">
      <c r="A170" s="11" t="s">
        <v>68</v>
      </c>
      <c r="B170" s="11" t="s">
        <v>63</v>
      </c>
      <c r="C170" s="11" t="s">
        <v>1230</v>
      </c>
      <c r="D170" s="11" t="s">
        <v>13</v>
      </c>
      <c r="E170" s="73">
        <v>209</v>
      </c>
      <c r="F170" s="11" t="s">
        <v>67</v>
      </c>
    </row>
    <row r="171" spans="1:6" x14ac:dyDescent="0.25">
      <c r="A171" s="4" t="s">
        <v>68</v>
      </c>
      <c r="B171" s="4" t="s">
        <v>63</v>
      </c>
      <c r="C171" s="4" t="s">
        <v>1230</v>
      </c>
      <c r="D171" s="4" t="s">
        <v>25</v>
      </c>
      <c r="E171" s="5">
        <v>187</v>
      </c>
      <c r="F171" s="4" t="s">
        <v>25</v>
      </c>
    </row>
    <row r="172" spans="1:6" x14ac:dyDescent="0.25">
      <c r="A172" s="11" t="s">
        <v>68</v>
      </c>
      <c r="B172" s="11" t="s">
        <v>63</v>
      </c>
      <c r="C172" s="11" t="s">
        <v>1230</v>
      </c>
      <c r="D172" s="11" t="s">
        <v>43</v>
      </c>
      <c r="E172" s="73">
        <v>165</v>
      </c>
      <c r="F172" s="11" t="s">
        <v>448</v>
      </c>
    </row>
    <row r="173" spans="1:6" ht="15.75" thickBot="1" x14ac:dyDescent="0.3">
      <c r="A173" s="50" t="s">
        <v>68</v>
      </c>
      <c r="B173" s="50" t="s">
        <v>63</v>
      </c>
      <c r="C173" s="50" t="s">
        <v>1230</v>
      </c>
      <c r="D173" s="50" t="s">
        <v>12</v>
      </c>
      <c r="E173" s="51">
        <v>132</v>
      </c>
      <c r="F173" s="50" t="s">
        <v>12</v>
      </c>
    </row>
    <row r="174" spans="1:6" ht="29.25" thickTop="1" x14ac:dyDescent="0.25">
      <c r="A174" s="10" t="s">
        <v>1114</v>
      </c>
      <c r="B174" s="10" t="s">
        <v>63</v>
      </c>
      <c r="C174" s="10" t="s">
        <v>1108</v>
      </c>
      <c r="D174" s="10" t="s">
        <v>7</v>
      </c>
      <c r="E174" s="75">
        <v>381</v>
      </c>
      <c r="F174" s="10" t="s">
        <v>1109</v>
      </c>
    </row>
    <row r="175" spans="1:6" ht="28.5" x14ac:dyDescent="0.25">
      <c r="A175" s="4" t="s">
        <v>1114</v>
      </c>
      <c r="B175" s="4" t="s">
        <v>63</v>
      </c>
      <c r="C175" s="4" t="s">
        <v>1108</v>
      </c>
      <c r="D175" s="4" t="s">
        <v>42</v>
      </c>
      <c r="E175" s="5">
        <v>327</v>
      </c>
      <c r="F175" s="4"/>
    </row>
    <row r="176" spans="1:6" ht="28.5" x14ac:dyDescent="0.25">
      <c r="A176" s="11" t="s">
        <v>1114</v>
      </c>
      <c r="B176" s="11" t="s">
        <v>63</v>
      </c>
      <c r="C176" s="11" t="s">
        <v>1108</v>
      </c>
      <c r="D176" s="11" t="s">
        <v>9</v>
      </c>
      <c r="E176" s="73">
        <v>257</v>
      </c>
      <c r="F176" s="11"/>
    </row>
    <row r="177" spans="1:6" ht="28.5" x14ac:dyDescent="0.25">
      <c r="A177" s="4" t="s">
        <v>1114</v>
      </c>
      <c r="B177" s="4" t="s">
        <v>63</v>
      </c>
      <c r="C177" s="4" t="s">
        <v>1108</v>
      </c>
      <c r="D177" s="4" t="s">
        <v>10</v>
      </c>
      <c r="E177" s="5">
        <v>223</v>
      </c>
      <c r="F177" s="4" t="s">
        <v>1110</v>
      </c>
    </row>
    <row r="178" spans="1:6" ht="28.5" x14ac:dyDescent="0.25">
      <c r="A178" s="11" t="s">
        <v>1114</v>
      </c>
      <c r="B178" s="11" t="s">
        <v>63</v>
      </c>
      <c r="C178" s="11" t="s">
        <v>1108</v>
      </c>
      <c r="D178" s="11" t="s">
        <v>25</v>
      </c>
      <c r="E178" s="73">
        <v>193</v>
      </c>
      <c r="F178" s="11" t="s">
        <v>1111</v>
      </c>
    </row>
    <row r="179" spans="1:6" ht="28.5" x14ac:dyDescent="0.25">
      <c r="A179" s="4" t="s">
        <v>1114</v>
      </c>
      <c r="B179" s="4" t="s">
        <v>63</v>
      </c>
      <c r="C179" s="4" t="s">
        <v>1108</v>
      </c>
      <c r="D179" s="4" t="s">
        <v>34</v>
      </c>
      <c r="E179" s="5">
        <v>178</v>
      </c>
      <c r="F179" s="4" t="s">
        <v>1112</v>
      </c>
    </row>
    <row r="180" spans="1:6" ht="28.5" x14ac:dyDescent="0.25">
      <c r="A180" s="11" t="s">
        <v>1114</v>
      </c>
      <c r="B180" s="11" t="s">
        <v>63</v>
      </c>
      <c r="C180" s="11" t="s">
        <v>1108</v>
      </c>
      <c r="D180" s="11" t="s">
        <v>13</v>
      </c>
      <c r="E180" s="73">
        <v>168</v>
      </c>
      <c r="F180" s="11" t="s">
        <v>1113</v>
      </c>
    </row>
    <row r="181" spans="1:6" ht="29.25" thickBot="1" x14ac:dyDescent="0.3">
      <c r="A181" s="50" t="s">
        <v>1114</v>
      </c>
      <c r="B181" s="50" t="s">
        <v>63</v>
      </c>
      <c r="C181" s="50" t="s">
        <v>1108</v>
      </c>
      <c r="D181" s="50" t="s">
        <v>43</v>
      </c>
      <c r="E181" s="51">
        <v>173</v>
      </c>
      <c r="F181" s="50"/>
    </row>
    <row r="182" spans="1:6" ht="29.25" thickTop="1" x14ac:dyDescent="0.25">
      <c r="A182" s="10" t="s">
        <v>1160</v>
      </c>
      <c r="B182" s="10" t="s">
        <v>5</v>
      </c>
      <c r="C182" s="10" t="s">
        <v>1161</v>
      </c>
      <c r="D182" s="10" t="s">
        <v>42</v>
      </c>
      <c r="E182" s="75">
        <v>368.5</v>
      </c>
      <c r="F182" s="10" t="s">
        <v>1163</v>
      </c>
    </row>
    <row r="183" spans="1:6" ht="28.5" x14ac:dyDescent="0.25">
      <c r="A183" s="4" t="s">
        <v>1160</v>
      </c>
      <c r="B183" s="4" t="s">
        <v>5</v>
      </c>
      <c r="C183" s="4" t="s">
        <v>1161</v>
      </c>
      <c r="D183" s="4" t="s">
        <v>9</v>
      </c>
      <c r="E183" s="5">
        <v>280.5</v>
      </c>
      <c r="F183" s="4" t="s">
        <v>1164</v>
      </c>
    </row>
    <row r="184" spans="1:6" ht="28.5" x14ac:dyDescent="0.25">
      <c r="A184" s="11" t="s">
        <v>1160</v>
      </c>
      <c r="B184" s="11" t="s">
        <v>5</v>
      </c>
      <c r="C184" s="11" t="s">
        <v>1161</v>
      </c>
      <c r="D184" s="11" t="s">
        <v>10</v>
      </c>
      <c r="E184" s="73">
        <v>236.5</v>
      </c>
      <c r="F184" s="11" t="s">
        <v>1165</v>
      </c>
    </row>
    <row r="185" spans="1:6" ht="28.5" x14ac:dyDescent="0.25">
      <c r="A185" s="4" t="s">
        <v>1160</v>
      </c>
      <c r="B185" s="4" t="s">
        <v>5</v>
      </c>
      <c r="C185" s="4" t="s">
        <v>1161</v>
      </c>
      <c r="D185" s="4" t="s">
        <v>10</v>
      </c>
      <c r="E185" s="5">
        <v>203.5</v>
      </c>
      <c r="F185" s="4" t="s">
        <v>1166</v>
      </c>
    </row>
    <row r="186" spans="1:6" ht="28.5" x14ac:dyDescent="0.25">
      <c r="A186" s="11" t="s">
        <v>1160</v>
      </c>
      <c r="B186" s="11" t="s">
        <v>5</v>
      </c>
      <c r="C186" s="11" t="s">
        <v>1161</v>
      </c>
      <c r="D186" s="11" t="s">
        <v>25</v>
      </c>
      <c r="E186" s="73">
        <v>176</v>
      </c>
      <c r="F186" s="11" t="s">
        <v>1167</v>
      </c>
    </row>
    <row r="187" spans="1:6" ht="28.5" x14ac:dyDescent="0.25">
      <c r="A187" s="4" t="s">
        <v>1160</v>
      </c>
      <c r="B187" s="4" t="s">
        <v>5</v>
      </c>
      <c r="C187" s="4" t="s">
        <v>1161</v>
      </c>
      <c r="D187" s="4" t="s">
        <v>25</v>
      </c>
      <c r="E187" s="5">
        <v>159.5</v>
      </c>
      <c r="F187" s="4" t="s">
        <v>1168</v>
      </c>
    </row>
    <row r="188" spans="1:6" ht="28.5" x14ac:dyDescent="0.25">
      <c r="A188" s="11" t="s">
        <v>1160</v>
      </c>
      <c r="B188" s="11" t="s">
        <v>5</v>
      </c>
      <c r="C188" s="11" t="s">
        <v>1161</v>
      </c>
      <c r="D188" s="11" t="s">
        <v>12</v>
      </c>
      <c r="E188" s="73">
        <v>143</v>
      </c>
      <c r="F188" s="11" t="s">
        <v>1169</v>
      </c>
    </row>
    <row r="189" spans="1:6" ht="42.75" x14ac:dyDescent="0.25">
      <c r="A189" s="4" t="s">
        <v>1160</v>
      </c>
      <c r="B189" s="4" t="s">
        <v>5</v>
      </c>
      <c r="C189" s="4" t="s">
        <v>1162</v>
      </c>
      <c r="D189" s="4" t="s">
        <v>7</v>
      </c>
      <c r="E189" s="5">
        <v>446</v>
      </c>
      <c r="F189" s="4"/>
    </row>
    <row r="190" spans="1:6" ht="42.75" x14ac:dyDescent="0.25">
      <c r="A190" s="11" t="s">
        <v>1160</v>
      </c>
      <c r="B190" s="11" t="s">
        <v>5</v>
      </c>
      <c r="C190" s="11" t="s">
        <v>1162</v>
      </c>
      <c r="D190" s="11" t="s">
        <v>42</v>
      </c>
      <c r="E190" s="73">
        <v>391</v>
      </c>
      <c r="F190" s="11"/>
    </row>
    <row r="191" spans="1:6" ht="42.75" x14ac:dyDescent="0.25">
      <c r="A191" s="4" t="s">
        <v>1160</v>
      </c>
      <c r="B191" s="4" t="s">
        <v>5</v>
      </c>
      <c r="C191" s="4" t="s">
        <v>1162</v>
      </c>
      <c r="D191" s="4" t="s">
        <v>9</v>
      </c>
      <c r="E191" s="5">
        <v>347</v>
      </c>
      <c r="F191" s="4"/>
    </row>
    <row r="192" spans="1:6" ht="42.75" x14ac:dyDescent="0.25">
      <c r="A192" s="11" t="s">
        <v>1160</v>
      </c>
      <c r="B192" s="11" t="s">
        <v>5</v>
      </c>
      <c r="C192" s="11" t="s">
        <v>1162</v>
      </c>
      <c r="D192" s="11" t="s">
        <v>10</v>
      </c>
      <c r="E192" s="73">
        <v>292</v>
      </c>
      <c r="F192" s="11"/>
    </row>
    <row r="193" spans="1:6" ht="42.75" x14ac:dyDescent="0.25">
      <c r="A193" s="4" t="s">
        <v>1160</v>
      </c>
      <c r="B193" s="4" t="s">
        <v>5</v>
      </c>
      <c r="C193" s="4" t="s">
        <v>1162</v>
      </c>
      <c r="D193" s="4" t="s">
        <v>25</v>
      </c>
      <c r="E193" s="5">
        <v>231</v>
      </c>
      <c r="F193" s="4"/>
    </row>
    <row r="194" spans="1:6" ht="42.75" x14ac:dyDescent="0.25">
      <c r="A194" s="11" t="s">
        <v>1160</v>
      </c>
      <c r="B194" s="11" t="s">
        <v>5</v>
      </c>
      <c r="C194" s="11" t="s">
        <v>1162</v>
      </c>
      <c r="D194" s="11" t="s">
        <v>13</v>
      </c>
      <c r="E194" s="73">
        <v>193</v>
      </c>
      <c r="F194" s="11"/>
    </row>
    <row r="195" spans="1:6" ht="42.75" x14ac:dyDescent="0.25">
      <c r="A195" s="4" t="s">
        <v>1160</v>
      </c>
      <c r="B195" s="4" t="s">
        <v>5</v>
      </c>
      <c r="C195" s="4" t="s">
        <v>1162</v>
      </c>
      <c r="D195" s="4" t="s">
        <v>12</v>
      </c>
      <c r="E195" s="5">
        <v>165</v>
      </c>
      <c r="F195" s="4"/>
    </row>
    <row r="196" spans="1:6" ht="43.5" thickBot="1" x14ac:dyDescent="0.3">
      <c r="A196" s="12" t="s">
        <v>1160</v>
      </c>
      <c r="B196" s="12" t="s">
        <v>5</v>
      </c>
      <c r="C196" s="12" t="s">
        <v>1162</v>
      </c>
      <c r="D196" s="12" t="s">
        <v>43</v>
      </c>
      <c r="E196" s="74">
        <v>193</v>
      </c>
      <c r="F196" s="12"/>
    </row>
    <row r="197" spans="1:6" ht="15.75" thickTop="1" x14ac:dyDescent="0.25">
      <c r="A197" s="52" t="s">
        <v>256</v>
      </c>
      <c r="B197" s="52" t="s">
        <v>5</v>
      </c>
      <c r="C197" s="52" t="s">
        <v>133</v>
      </c>
      <c r="D197" s="52" t="s">
        <v>18</v>
      </c>
      <c r="E197" s="53">
        <v>495</v>
      </c>
      <c r="F197" s="52" t="s">
        <v>19</v>
      </c>
    </row>
    <row r="198" spans="1:6" x14ac:dyDescent="0.25">
      <c r="A198" s="11" t="s">
        <v>256</v>
      </c>
      <c r="B198" s="11" t="s">
        <v>5</v>
      </c>
      <c r="C198" s="11" t="s">
        <v>133</v>
      </c>
      <c r="D198" s="11" t="s">
        <v>7</v>
      </c>
      <c r="E198" s="73">
        <v>410</v>
      </c>
      <c r="F198" s="11" t="s">
        <v>20</v>
      </c>
    </row>
    <row r="199" spans="1:6" ht="42.75" x14ac:dyDescent="0.25">
      <c r="A199" s="4" t="s">
        <v>256</v>
      </c>
      <c r="B199" s="4" t="s">
        <v>5</v>
      </c>
      <c r="C199" s="4" t="s">
        <v>133</v>
      </c>
      <c r="D199" s="4" t="s">
        <v>21</v>
      </c>
      <c r="E199" s="5">
        <v>310</v>
      </c>
      <c r="F199" s="4" t="s">
        <v>22</v>
      </c>
    </row>
    <row r="200" spans="1:6" x14ac:dyDescent="0.25">
      <c r="A200" s="11" t="s">
        <v>256</v>
      </c>
      <c r="B200" s="11" t="s">
        <v>5</v>
      </c>
      <c r="C200" s="11" t="s">
        <v>133</v>
      </c>
      <c r="D200" s="11" t="s">
        <v>9</v>
      </c>
      <c r="E200" s="73">
        <v>270</v>
      </c>
      <c r="F200" s="11" t="s">
        <v>23</v>
      </c>
    </row>
    <row r="201" spans="1:6" x14ac:dyDescent="0.25">
      <c r="A201" s="4" t="s">
        <v>256</v>
      </c>
      <c r="B201" s="4" t="s">
        <v>5</v>
      </c>
      <c r="C201" s="4" t="s">
        <v>133</v>
      </c>
      <c r="D201" s="4" t="s">
        <v>10</v>
      </c>
      <c r="E201" s="5">
        <v>230</v>
      </c>
      <c r="F201" s="4" t="s">
        <v>24</v>
      </c>
    </row>
    <row r="202" spans="1:6" x14ac:dyDescent="0.25">
      <c r="A202" s="11" t="s">
        <v>256</v>
      </c>
      <c r="B202" s="11" t="s">
        <v>5</v>
      </c>
      <c r="C202" s="11" t="s">
        <v>133</v>
      </c>
      <c r="D202" s="11" t="s">
        <v>25</v>
      </c>
      <c r="E202" s="73">
        <v>200</v>
      </c>
      <c r="F202" s="11" t="s">
        <v>26</v>
      </c>
    </row>
    <row r="203" spans="1:6" ht="15.75" thickBot="1" x14ac:dyDescent="0.3">
      <c r="A203" s="50" t="s">
        <v>256</v>
      </c>
      <c r="B203" s="50" t="s">
        <v>5</v>
      </c>
      <c r="C203" s="50" t="s">
        <v>133</v>
      </c>
      <c r="D203" s="50" t="s">
        <v>12</v>
      </c>
      <c r="E203" s="51">
        <v>150</v>
      </c>
      <c r="F203" s="50" t="s">
        <v>27</v>
      </c>
    </row>
    <row r="204" spans="1:6" ht="15.75" thickTop="1" x14ac:dyDescent="0.25"/>
  </sheetData>
  <autoFilter ref="A2:F203" xr:uid="{837C8982-8A18-41AC-AAFE-2F6B9D7F3971}">
    <sortState xmlns:xlrd2="http://schemas.microsoft.com/office/spreadsheetml/2017/richdata2" ref="A3:F203">
      <sortCondition ref="A2:A203"/>
    </sortState>
  </autoFilter>
  <mergeCells count="1">
    <mergeCell ref="B1:F1"/>
  </mergeCells>
  <dataValidations count="1">
    <dataValidation type="list" allowBlank="1" showInputMessage="1" showErrorMessage="1" prompt="Please select from the dropdown list." sqref="D3:D41 D43 D139:D173 D45:D133 D193:D203" xr:uid="{B06D8919-D7BE-4388-BA9B-3E731AF22CD9}">
      <formula1>"Partner, Director, Senior Manager, Associate Director, Principal, Associate, Senior, Scientist, Specialist, Technician, Draftsperson, Graduate"</formula1>
    </dataValidation>
  </dataValidations>
  <hyperlinks>
    <hyperlink ref="A1" location="Summary!A1" display="Link to SUMMARY Worksheet" xr:uid="{B9F4AB34-0EB2-4168-A702-D5229EC820C2}"/>
  </hyperlinks>
  <pageMargins left="0.7" right="0.7" top="0.75" bottom="0.75" header="0.3" footer="0.3"/>
  <headerFooter>
    <oddHeader>&amp;C&amp;"Calibri"&amp;12&amp;KFF0000 OFFICIAL&amp;1#_x000D_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0F712-2706-406E-A47C-29948C525193}">
  <sheetPr>
    <tabColor theme="9" tint="-0.249977111117893"/>
  </sheetPr>
  <dimension ref="A1:M21"/>
  <sheetViews>
    <sheetView showGridLines="0" workbookViewId="0">
      <selection activeCell="A2" sqref="A2"/>
    </sheetView>
  </sheetViews>
  <sheetFormatPr defaultRowHeight="15" x14ac:dyDescent="0.25"/>
  <cols>
    <col min="1" max="1" width="36.5703125" customWidth="1"/>
    <col min="2" max="13" width="14.140625" customWidth="1"/>
    <col min="14" max="14" width="11.28515625" bestFit="1" customWidth="1"/>
  </cols>
  <sheetData>
    <row r="1" spans="1:13" ht="25.5" x14ac:dyDescent="0.5">
      <c r="A1" s="26" t="s">
        <v>194</v>
      </c>
      <c r="B1" s="163" t="s">
        <v>1263</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44</v>
      </c>
      <c r="B4" s="91">
        <v>340</v>
      </c>
      <c r="C4" s="91">
        <v>375</v>
      </c>
      <c r="D4" s="91">
        <v>420</v>
      </c>
      <c r="E4" s="91">
        <v>200</v>
      </c>
      <c r="F4" s="91">
        <v>180</v>
      </c>
      <c r="G4" s="91">
        <v>420</v>
      </c>
      <c r="H4" s="91">
        <v>340</v>
      </c>
      <c r="I4" s="91">
        <v>290</v>
      </c>
      <c r="J4" s="91">
        <v>290</v>
      </c>
      <c r="K4" s="91">
        <v>375</v>
      </c>
      <c r="L4" s="91">
        <v>230</v>
      </c>
      <c r="M4" s="91">
        <v>250</v>
      </c>
    </row>
    <row r="5" spans="1:13" ht="16.5" x14ac:dyDescent="0.3">
      <c r="A5" s="71" t="s">
        <v>61</v>
      </c>
      <c r="B5" s="91">
        <v>341</v>
      </c>
      <c r="C5" s="91"/>
      <c r="D5" s="91">
        <v>385</v>
      </c>
      <c r="E5" s="91"/>
      <c r="F5" s="91">
        <v>187</v>
      </c>
      <c r="G5" s="91"/>
      <c r="H5" s="91">
        <v>363</v>
      </c>
      <c r="I5" s="91"/>
      <c r="J5" s="91">
        <v>264</v>
      </c>
      <c r="K5" s="91"/>
      <c r="L5" s="91">
        <v>308</v>
      </c>
      <c r="M5" s="91">
        <v>231</v>
      </c>
    </row>
    <row r="6" spans="1:13" ht="16.5" x14ac:dyDescent="0.3">
      <c r="A6" s="57" t="s">
        <v>62</v>
      </c>
      <c r="B6" s="91">
        <v>304.70000000000005</v>
      </c>
      <c r="C6" s="91"/>
      <c r="D6" s="91">
        <v>403.70000000000005</v>
      </c>
      <c r="E6" s="91"/>
      <c r="F6" s="91"/>
      <c r="G6" s="91">
        <v>471.90000000000003</v>
      </c>
      <c r="H6" s="91"/>
      <c r="I6" s="91"/>
      <c r="J6" s="91">
        <v>261.8</v>
      </c>
      <c r="K6" s="91"/>
      <c r="L6" s="91"/>
      <c r="M6" s="91"/>
    </row>
    <row r="7" spans="1:13" ht="16.5" x14ac:dyDescent="0.3">
      <c r="A7" s="71" t="s">
        <v>82</v>
      </c>
      <c r="B7" s="91"/>
      <c r="C7" s="91"/>
      <c r="D7" s="91">
        <v>352</v>
      </c>
      <c r="E7" s="91"/>
      <c r="F7" s="91">
        <v>154</v>
      </c>
      <c r="G7" s="91"/>
      <c r="H7" s="91"/>
      <c r="I7" s="91"/>
      <c r="J7" s="91"/>
      <c r="K7" s="91">
        <v>308</v>
      </c>
      <c r="L7" s="91"/>
      <c r="M7" s="91"/>
    </row>
    <row r="8" spans="1:13" ht="16.5" x14ac:dyDescent="0.3">
      <c r="A8" s="57" t="s">
        <v>481</v>
      </c>
      <c r="B8" s="91">
        <v>264</v>
      </c>
      <c r="C8" s="91"/>
      <c r="D8" s="91"/>
      <c r="E8" s="91"/>
      <c r="F8" s="91"/>
      <c r="G8" s="91"/>
      <c r="H8" s="91">
        <v>385</v>
      </c>
      <c r="I8" s="91"/>
      <c r="J8" s="91">
        <v>297</v>
      </c>
      <c r="K8" s="91"/>
      <c r="L8" s="91">
        <v>198</v>
      </c>
      <c r="M8" s="91"/>
    </row>
    <row r="9" spans="1:13" ht="16.5" x14ac:dyDescent="0.3">
      <c r="A9" s="71" t="s">
        <v>444</v>
      </c>
      <c r="B9" s="91"/>
      <c r="C9" s="91">
        <v>220</v>
      </c>
      <c r="D9" s="91">
        <v>231</v>
      </c>
      <c r="E9" s="91"/>
      <c r="F9" s="91">
        <v>148.5</v>
      </c>
      <c r="G9" s="91"/>
      <c r="H9" s="91"/>
      <c r="I9" s="91"/>
      <c r="J9" s="91">
        <v>203.5</v>
      </c>
      <c r="K9" s="91"/>
      <c r="L9" s="91">
        <v>210</v>
      </c>
      <c r="M9" s="91"/>
    </row>
    <row r="10" spans="1:13" ht="16.5" x14ac:dyDescent="0.3">
      <c r="A10" s="57" t="s">
        <v>1257</v>
      </c>
      <c r="B10" s="91"/>
      <c r="C10" s="91"/>
      <c r="D10" s="91"/>
      <c r="E10" s="91"/>
      <c r="F10" s="91"/>
      <c r="G10" s="91"/>
      <c r="H10" s="91">
        <v>279</v>
      </c>
      <c r="I10" s="91"/>
      <c r="J10" s="91"/>
      <c r="K10" s="91"/>
      <c r="L10" s="91"/>
      <c r="M10" s="91"/>
    </row>
    <row r="11" spans="1:13" ht="16.5" x14ac:dyDescent="0.3">
      <c r="A11" s="71" t="s">
        <v>1235</v>
      </c>
      <c r="B11" s="91"/>
      <c r="C11" s="91"/>
      <c r="D11" s="91">
        <v>374</v>
      </c>
      <c r="E11" s="91">
        <v>220.00000000000003</v>
      </c>
      <c r="F11" s="91">
        <v>231.00000000000003</v>
      </c>
      <c r="G11" s="91"/>
      <c r="H11" s="91">
        <v>363.00000000000006</v>
      </c>
      <c r="I11" s="91"/>
      <c r="J11" s="91">
        <v>335.5</v>
      </c>
      <c r="K11" s="91"/>
      <c r="L11" s="91">
        <v>291.5</v>
      </c>
      <c r="M11" s="91"/>
    </row>
    <row r="12" spans="1:13" ht="17.25" thickBot="1" x14ac:dyDescent="0.35">
      <c r="A12" s="61" t="s">
        <v>68</v>
      </c>
      <c r="B12" s="92">
        <v>286</v>
      </c>
      <c r="C12" s="92">
        <v>341</v>
      </c>
      <c r="D12" s="92">
        <v>396</v>
      </c>
      <c r="E12" s="92">
        <v>165</v>
      </c>
      <c r="F12" s="92">
        <v>132</v>
      </c>
      <c r="G12" s="92"/>
      <c r="H12" s="92">
        <v>319</v>
      </c>
      <c r="I12" s="92"/>
      <c r="J12" s="92">
        <v>242</v>
      </c>
      <c r="K12" s="92">
        <v>374</v>
      </c>
      <c r="L12" s="92">
        <v>264</v>
      </c>
      <c r="M12" s="92">
        <v>209</v>
      </c>
    </row>
    <row r="13" spans="1:13" ht="15.75" thickTop="1" x14ac:dyDescent="0.25"/>
    <row r="14" spans="1:13" x14ac:dyDescent="0.25">
      <c r="A14" s="48" t="s">
        <v>186</v>
      </c>
      <c r="B14" s="41">
        <f>AVERAGE(B4:B12)</f>
        <v>307.14</v>
      </c>
      <c r="C14" s="41">
        <f t="shared" ref="C14:M14" si="0">AVERAGE(C4:C12)</f>
        <v>312</v>
      </c>
      <c r="D14" s="41">
        <f t="shared" si="0"/>
        <v>365.95714285714286</v>
      </c>
      <c r="E14" s="41">
        <f t="shared" si="0"/>
        <v>195</v>
      </c>
      <c r="F14" s="41">
        <f t="shared" si="0"/>
        <v>172.08333333333334</v>
      </c>
      <c r="G14" s="41">
        <f t="shared" si="0"/>
        <v>445.95000000000005</v>
      </c>
      <c r="H14" s="41">
        <f t="shared" si="0"/>
        <v>341.5</v>
      </c>
      <c r="I14" s="41">
        <f t="shared" si="0"/>
        <v>290</v>
      </c>
      <c r="J14" s="41">
        <f t="shared" si="0"/>
        <v>270.54285714285714</v>
      </c>
      <c r="K14" s="41">
        <f t="shared" si="0"/>
        <v>352.33333333333331</v>
      </c>
      <c r="L14" s="41">
        <f t="shared" si="0"/>
        <v>250.25</v>
      </c>
      <c r="M14" s="41">
        <f t="shared" si="0"/>
        <v>230</v>
      </c>
    </row>
    <row r="15" spans="1:13" x14ac:dyDescent="0.25">
      <c r="A15" s="48" t="s">
        <v>187</v>
      </c>
      <c r="B15" s="41">
        <f>STDEV(B4:B12)</f>
        <v>33.690473430927028</v>
      </c>
      <c r="C15" s="41">
        <f t="shared" ref="C15:M15" si="1">STDEV(C4:C12)</f>
        <v>81.467785044151043</v>
      </c>
      <c r="D15" s="41">
        <f t="shared" si="1"/>
        <v>63.355185453201635</v>
      </c>
      <c r="E15" s="41">
        <f t="shared" si="1"/>
        <v>27.83882181415024</v>
      </c>
      <c r="F15" s="41">
        <f t="shared" si="1"/>
        <v>35.344612979443824</v>
      </c>
      <c r="G15" s="41">
        <f t="shared" si="1"/>
        <v>36.69884194358184</v>
      </c>
      <c r="H15" s="41">
        <f t="shared" si="1"/>
        <v>38.030251116709707</v>
      </c>
      <c r="I15" s="41" t="e">
        <f t="shared" si="1"/>
        <v>#DIV/0!</v>
      </c>
      <c r="J15" s="41">
        <f t="shared" si="1"/>
        <v>42.282141901865941</v>
      </c>
      <c r="K15" s="41">
        <f t="shared" si="1"/>
        <v>38.397048497681865</v>
      </c>
      <c r="L15" s="41">
        <f t="shared" si="1"/>
        <v>44.689763928667155</v>
      </c>
      <c r="M15" s="41">
        <f t="shared" si="1"/>
        <v>20.518284528683193</v>
      </c>
    </row>
    <row r="16" spans="1:13" x14ac:dyDescent="0.25">
      <c r="A16" s="48" t="s">
        <v>188</v>
      </c>
      <c r="B16" s="41">
        <f>SUM(B14:B15)</f>
        <v>340.83047343092699</v>
      </c>
      <c r="C16" s="41">
        <f t="shared" ref="C16:M16" si="2">SUM(C14:C15)</f>
        <v>393.46778504415101</v>
      </c>
      <c r="D16" s="41">
        <f t="shared" si="2"/>
        <v>429.31232831034447</v>
      </c>
      <c r="E16" s="41">
        <f t="shared" si="2"/>
        <v>222.83882181415024</v>
      </c>
      <c r="F16" s="41">
        <f t="shared" si="2"/>
        <v>207.42794631277718</v>
      </c>
      <c r="G16" s="41">
        <f t="shared" si="2"/>
        <v>482.64884194358189</v>
      </c>
      <c r="H16" s="41">
        <f t="shared" si="2"/>
        <v>379.53025111670968</v>
      </c>
      <c r="I16" s="41" t="e">
        <f t="shared" si="2"/>
        <v>#DIV/0!</v>
      </c>
      <c r="J16" s="41">
        <f t="shared" si="2"/>
        <v>312.82499904472309</v>
      </c>
      <c r="K16" s="41">
        <f t="shared" si="2"/>
        <v>390.73038183101517</v>
      </c>
      <c r="L16" s="41">
        <f t="shared" si="2"/>
        <v>294.93976392866716</v>
      </c>
      <c r="M16" s="41">
        <f t="shared" si="2"/>
        <v>250.51828452868318</v>
      </c>
    </row>
    <row r="18" spans="1:2" x14ac:dyDescent="0.25">
      <c r="A18" s="72" t="s">
        <v>195</v>
      </c>
    </row>
    <row r="19" spans="1:2" x14ac:dyDescent="0.25">
      <c r="A19" s="43" t="s">
        <v>193</v>
      </c>
    </row>
    <row r="20" spans="1:2" x14ac:dyDescent="0.25">
      <c r="A20" s="44" t="s">
        <v>191</v>
      </c>
      <c r="B20" s="45" t="s">
        <v>192</v>
      </c>
    </row>
    <row r="21" spans="1:2" x14ac:dyDescent="0.25">
      <c r="A21" s="46" t="s">
        <v>189</v>
      </c>
      <c r="B21" s="47" t="s">
        <v>190</v>
      </c>
    </row>
  </sheetData>
  <mergeCells count="1">
    <mergeCell ref="B1:M1"/>
  </mergeCells>
  <conditionalFormatting pivot="1" sqref="B4:M12">
    <cfRule type="cellIs" dxfId="33" priority="4" operator="greaterThan">
      <formula>B$16</formula>
    </cfRule>
  </conditionalFormatting>
  <conditionalFormatting pivot="1" sqref="B4:M12">
    <cfRule type="cellIs" dxfId="32" priority="3" operator="between">
      <formula>B$14</formula>
      <formula>B$16</formula>
    </cfRule>
  </conditionalFormatting>
  <conditionalFormatting pivot="1" sqref="B4:M12">
    <cfRule type="cellIs" dxfId="31" priority="2" operator="lessThan">
      <formula>B$14</formula>
    </cfRule>
  </conditionalFormatting>
  <conditionalFormatting pivot="1" sqref="B4:M12">
    <cfRule type="containsBlanks" dxfId="30" priority="1">
      <formula>LEN(TRIM(B4))=0</formula>
    </cfRule>
  </conditionalFormatting>
  <hyperlinks>
    <hyperlink ref="A1" location="Summary!A1" display="Link to SUMMARY Worksheet" xr:uid="{1F49837F-E101-4C4B-BF5F-EF8323EAB464}"/>
  </hyperlinks>
  <pageMargins left="0.7" right="0.7" top="0.75" bottom="0.75" header="0.3" footer="0.3"/>
  <headerFooter>
    <oddHeader>&amp;C&amp;"Calibri"&amp;12&amp;KFF0000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FD6B-7004-423F-A8F1-48F22944FCF9}">
  <sheetPr filterMode="1">
    <tabColor theme="8" tint="-0.249977111117893"/>
  </sheetPr>
  <dimension ref="A1:V140"/>
  <sheetViews>
    <sheetView zoomScaleNormal="100" workbookViewId="0">
      <pane xSplit="2" ySplit="2" topLeftCell="C3" activePane="bottomRight" state="frozen"/>
      <selection pane="topRight" activeCell="C1" sqref="C1"/>
      <selection pane="bottomLeft" activeCell="A3" sqref="A3"/>
      <selection pane="bottomRight"/>
    </sheetView>
  </sheetViews>
  <sheetFormatPr defaultRowHeight="15.75" x14ac:dyDescent="0.2"/>
  <cols>
    <col min="1" max="1" width="15.7109375" style="135" customWidth="1"/>
    <col min="2" max="2" width="60.7109375" style="135" customWidth="1"/>
    <col min="3" max="22" width="17.28515625" style="136" customWidth="1"/>
    <col min="23" max="25" width="9.140625" style="136"/>
    <col min="26" max="26" width="8" style="136" customWidth="1"/>
    <col min="27" max="16384" width="9.140625" style="136"/>
  </cols>
  <sheetData>
    <row r="1" spans="1:22" s="134" customFormat="1" ht="24.95" customHeight="1" x14ac:dyDescent="0.25">
      <c r="A1" s="137" t="s">
        <v>2456</v>
      </c>
      <c r="B1" s="116" t="s">
        <v>1656</v>
      </c>
      <c r="C1" s="117"/>
      <c r="D1" s="117"/>
      <c r="E1" s="117"/>
      <c r="F1" s="129"/>
      <c r="G1" s="129"/>
      <c r="H1" s="129"/>
      <c r="I1" s="129"/>
      <c r="J1" s="129"/>
      <c r="K1" s="129"/>
      <c r="L1" s="129"/>
      <c r="M1" s="129"/>
      <c r="N1" s="129"/>
      <c r="O1" s="129"/>
      <c r="P1" s="129"/>
      <c r="Q1" s="129"/>
      <c r="R1" s="129"/>
      <c r="S1" s="129"/>
      <c r="T1" s="129"/>
      <c r="U1" s="129"/>
      <c r="V1" s="129"/>
    </row>
    <row r="2" spans="1:22" s="135" customFormat="1" ht="60" x14ac:dyDescent="0.25">
      <c r="A2" s="142" t="s">
        <v>1669</v>
      </c>
      <c r="B2" s="142" t="s">
        <v>1670</v>
      </c>
      <c r="C2" s="142" t="s">
        <v>2443</v>
      </c>
      <c r="D2" s="142" t="s">
        <v>93</v>
      </c>
      <c r="E2" s="142" t="s">
        <v>125</v>
      </c>
      <c r="F2" s="142" t="s">
        <v>128</v>
      </c>
      <c r="G2" s="142" t="s">
        <v>718</v>
      </c>
      <c r="H2" s="142" t="s">
        <v>1456</v>
      </c>
      <c r="I2" s="142" t="s">
        <v>626</v>
      </c>
      <c r="J2" s="142" t="s">
        <v>133</v>
      </c>
      <c r="K2" s="142" t="s">
        <v>131</v>
      </c>
      <c r="L2" s="142" t="s">
        <v>2444</v>
      </c>
      <c r="M2" s="142" t="s">
        <v>2445</v>
      </c>
      <c r="N2" s="142" t="s">
        <v>138</v>
      </c>
      <c r="O2" s="142" t="s">
        <v>132</v>
      </c>
      <c r="P2" s="142" t="s">
        <v>130</v>
      </c>
      <c r="Q2" s="142" t="s">
        <v>126</v>
      </c>
      <c r="R2" s="142" t="s">
        <v>136</v>
      </c>
      <c r="S2" s="142" t="s">
        <v>2446</v>
      </c>
      <c r="T2" s="142" t="s">
        <v>135</v>
      </c>
      <c r="U2" s="142" t="s">
        <v>134</v>
      </c>
      <c r="V2" s="142" t="s">
        <v>2447</v>
      </c>
    </row>
    <row r="3" spans="1:22" ht="15.75" customHeight="1" x14ac:dyDescent="0.2">
      <c r="A3" s="144" t="s">
        <v>2448</v>
      </c>
      <c r="B3" s="144" t="s">
        <v>338</v>
      </c>
      <c r="C3" s="148"/>
      <c r="D3" s="149" t="s">
        <v>2449</v>
      </c>
      <c r="E3" s="149" t="s">
        <v>2449</v>
      </c>
      <c r="F3" s="149" t="s">
        <v>2449</v>
      </c>
      <c r="G3" s="149" t="s">
        <v>2449</v>
      </c>
      <c r="H3" s="148"/>
      <c r="I3" s="149" t="s">
        <v>2449</v>
      </c>
      <c r="J3" s="148"/>
      <c r="K3" s="148"/>
      <c r="L3" s="148"/>
      <c r="M3" s="148"/>
      <c r="N3" s="148"/>
      <c r="O3" s="148"/>
      <c r="P3" s="148"/>
      <c r="Q3" s="149" t="s">
        <v>2449</v>
      </c>
      <c r="R3" s="148"/>
      <c r="S3" s="148"/>
      <c r="T3" s="148"/>
      <c r="U3" s="148"/>
      <c r="V3" s="149" t="s">
        <v>2449</v>
      </c>
    </row>
    <row r="4" spans="1:22" ht="15.75" hidden="1" customHeight="1" x14ac:dyDescent="0.2">
      <c r="A4" s="144" t="s">
        <v>2450</v>
      </c>
      <c r="B4" s="144" t="s">
        <v>70</v>
      </c>
      <c r="C4" s="151" t="s">
        <v>2451</v>
      </c>
      <c r="D4" s="148"/>
      <c r="E4" s="148"/>
      <c r="F4" s="148"/>
      <c r="G4" s="148"/>
      <c r="H4" s="148"/>
      <c r="I4" s="148"/>
      <c r="J4" s="148"/>
      <c r="K4" s="148"/>
      <c r="L4" s="148"/>
      <c r="M4" s="148"/>
      <c r="N4" s="148"/>
      <c r="O4" s="148"/>
      <c r="P4" s="148"/>
      <c r="Q4" s="148"/>
      <c r="R4" s="148"/>
      <c r="S4" s="148"/>
      <c r="T4" s="148"/>
      <c r="U4" s="148"/>
      <c r="V4" s="148"/>
    </row>
    <row r="5" spans="1:22" ht="15.75" customHeight="1" x14ac:dyDescent="0.2">
      <c r="A5" s="144" t="s">
        <v>2448</v>
      </c>
      <c r="B5" s="144" t="s">
        <v>1695</v>
      </c>
      <c r="C5" s="149" t="s">
        <v>2449</v>
      </c>
      <c r="D5" s="148"/>
      <c r="E5" s="148"/>
      <c r="F5" s="148"/>
      <c r="G5" s="148"/>
      <c r="H5" s="148"/>
      <c r="I5" s="148"/>
      <c r="J5" s="148"/>
      <c r="K5" s="148"/>
      <c r="L5" s="148"/>
      <c r="M5" s="148"/>
      <c r="N5" s="148"/>
      <c r="O5" s="148"/>
      <c r="P5" s="148"/>
      <c r="Q5" s="148"/>
      <c r="R5" s="148"/>
      <c r="S5" s="148"/>
      <c r="T5" s="148"/>
      <c r="U5" s="148"/>
      <c r="V5" s="148"/>
    </row>
    <row r="6" spans="1:22" ht="15.75" hidden="1" customHeight="1" x14ac:dyDescent="0.2">
      <c r="A6" s="144" t="s">
        <v>2450</v>
      </c>
      <c r="B6" s="144" t="s">
        <v>1702</v>
      </c>
      <c r="C6" s="148"/>
      <c r="D6" s="148"/>
      <c r="E6" s="148"/>
      <c r="F6" s="148"/>
      <c r="G6" s="151" t="s">
        <v>2451</v>
      </c>
      <c r="H6" s="148"/>
      <c r="I6" s="148"/>
      <c r="J6" s="148"/>
      <c r="K6" s="148"/>
      <c r="L6" s="148"/>
      <c r="M6" s="148"/>
      <c r="N6" s="148"/>
      <c r="O6" s="148"/>
      <c r="P6" s="151" t="s">
        <v>2451</v>
      </c>
      <c r="Q6" s="148"/>
      <c r="R6" s="148"/>
      <c r="S6" s="148"/>
      <c r="T6" s="148"/>
      <c r="U6" s="148"/>
      <c r="V6" s="148"/>
    </row>
    <row r="7" spans="1:22" ht="15.75" hidden="1" customHeight="1" x14ac:dyDescent="0.2">
      <c r="A7" s="144" t="s">
        <v>2450</v>
      </c>
      <c r="B7" s="144" t="s">
        <v>1709</v>
      </c>
      <c r="C7" s="148"/>
      <c r="D7" s="151" t="s">
        <v>2451</v>
      </c>
      <c r="E7" s="151" t="s">
        <v>2451</v>
      </c>
      <c r="F7" s="151" t="s">
        <v>2451</v>
      </c>
      <c r="G7" s="151" t="s">
        <v>2451</v>
      </c>
      <c r="H7" s="151" t="s">
        <v>2451</v>
      </c>
      <c r="I7" s="151" t="s">
        <v>2451</v>
      </c>
      <c r="J7" s="151" t="s">
        <v>2451</v>
      </c>
      <c r="K7" s="148"/>
      <c r="L7" s="148"/>
      <c r="M7" s="151" t="s">
        <v>2451</v>
      </c>
      <c r="N7" s="151" t="s">
        <v>2451</v>
      </c>
      <c r="O7" s="148"/>
      <c r="P7" s="151" t="s">
        <v>2451</v>
      </c>
      <c r="Q7" s="151" t="s">
        <v>2451</v>
      </c>
      <c r="R7" s="151" t="s">
        <v>2451</v>
      </c>
      <c r="S7" s="151" t="s">
        <v>2451</v>
      </c>
      <c r="T7" s="151" t="s">
        <v>2451</v>
      </c>
      <c r="U7" s="148"/>
      <c r="V7" s="148"/>
    </row>
    <row r="8" spans="1:22" ht="15.75" customHeight="1" x14ac:dyDescent="0.2">
      <c r="A8" s="144" t="s">
        <v>2448</v>
      </c>
      <c r="B8" s="144" t="s">
        <v>1715</v>
      </c>
      <c r="C8" s="148"/>
      <c r="D8" s="149" t="s">
        <v>2449</v>
      </c>
      <c r="E8" s="149" t="s">
        <v>2449</v>
      </c>
      <c r="F8" s="148"/>
      <c r="G8" s="149" t="s">
        <v>2449</v>
      </c>
      <c r="H8" s="148"/>
      <c r="I8" s="148"/>
      <c r="J8" s="148"/>
      <c r="K8" s="148"/>
      <c r="L8" s="148"/>
      <c r="M8" s="148"/>
      <c r="N8" s="149" t="s">
        <v>2449</v>
      </c>
      <c r="O8" s="148"/>
      <c r="P8" s="149" t="s">
        <v>2449</v>
      </c>
      <c r="Q8" s="148"/>
      <c r="R8" s="148"/>
      <c r="S8" s="148"/>
      <c r="T8" s="148"/>
      <c r="U8" s="148"/>
      <c r="V8" s="148"/>
    </row>
    <row r="9" spans="1:22" ht="15.75" customHeight="1" x14ac:dyDescent="0.2">
      <c r="A9" s="144" t="s">
        <v>2448</v>
      </c>
      <c r="B9" s="144" t="s">
        <v>852</v>
      </c>
      <c r="C9" s="148"/>
      <c r="D9" s="148"/>
      <c r="E9" s="148"/>
      <c r="F9" s="148"/>
      <c r="G9" s="148"/>
      <c r="H9" s="148"/>
      <c r="I9" s="148"/>
      <c r="J9" s="148"/>
      <c r="K9" s="148"/>
      <c r="L9" s="148"/>
      <c r="M9" s="148"/>
      <c r="N9" s="148"/>
      <c r="O9" s="148"/>
      <c r="P9" s="149" t="s">
        <v>2449</v>
      </c>
      <c r="Q9" s="148"/>
      <c r="R9" s="148"/>
      <c r="S9" s="148"/>
      <c r="T9" s="148"/>
      <c r="U9" s="148"/>
      <c r="V9" s="148"/>
    </row>
    <row r="10" spans="1:22" ht="15.75" hidden="1" customHeight="1" x14ac:dyDescent="0.2">
      <c r="A10" s="144" t="s">
        <v>2450</v>
      </c>
      <c r="B10" s="144" t="s">
        <v>197</v>
      </c>
      <c r="C10" s="148"/>
      <c r="D10" s="151" t="s">
        <v>2451</v>
      </c>
      <c r="E10" s="148"/>
      <c r="F10" s="148"/>
      <c r="G10" s="151" t="s">
        <v>2451</v>
      </c>
      <c r="H10" s="148"/>
      <c r="I10" s="148"/>
      <c r="J10" s="148"/>
      <c r="K10" s="148"/>
      <c r="L10" s="148"/>
      <c r="M10" s="148"/>
      <c r="N10" s="148"/>
      <c r="O10" s="148"/>
      <c r="P10" s="148"/>
      <c r="Q10" s="148"/>
      <c r="R10" s="148"/>
      <c r="S10" s="148"/>
      <c r="T10" s="148"/>
      <c r="U10" s="148"/>
      <c r="V10" s="148"/>
    </row>
    <row r="11" spans="1:22" ht="15.75" hidden="1" customHeight="1" x14ac:dyDescent="0.2">
      <c r="A11" s="144" t="s">
        <v>2450</v>
      </c>
      <c r="B11" s="144" t="s">
        <v>461</v>
      </c>
      <c r="C11" s="148"/>
      <c r="D11" s="148"/>
      <c r="E11" s="151" t="s">
        <v>2451</v>
      </c>
      <c r="F11" s="151" t="s">
        <v>2451</v>
      </c>
      <c r="G11" s="148"/>
      <c r="H11" s="148"/>
      <c r="I11" s="151" t="s">
        <v>2451</v>
      </c>
      <c r="J11" s="148"/>
      <c r="K11" s="148"/>
      <c r="L11" s="148"/>
      <c r="M11" s="151" t="s">
        <v>2451</v>
      </c>
      <c r="N11" s="148"/>
      <c r="O11" s="148"/>
      <c r="P11" s="148"/>
      <c r="Q11" s="151" t="s">
        <v>2451</v>
      </c>
      <c r="R11" s="148"/>
      <c r="S11" s="148"/>
      <c r="T11" s="148"/>
      <c r="U11" s="148"/>
      <c r="V11" s="148"/>
    </row>
    <row r="12" spans="1:22" ht="15.75" customHeight="1" x14ac:dyDescent="0.2">
      <c r="A12" s="144" t="s">
        <v>2448</v>
      </c>
      <c r="B12" s="144" t="s">
        <v>806</v>
      </c>
      <c r="C12" s="148"/>
      <c r="D12" s="148"/>
      <c r="E12" s="148"/>
      <c r="F12" s="148"/>
      <c r="G12" s="149" t="s">
        <v>2449</v>
      </c>
      <c r="H12" s="148"/>
      <c r="I12" s="148"/>
      <c r="J12" s="148"/>
      <c r="K12" s="148"/>
      <c r="L12" s="148"/>
      <c r="M12" s="148"/>
      <c r="N12" s="148"/>
      <c r="O12" s="148"/>
      <c r="P12" s="148"/>
      <c r="Q12" s="148"/>
      <c r="R12" s="148"/>
      <c r="S12" s="148"/>
      <c r="T12" s="148"/>
      <c r="U12" s="148"/>
      <c r="V12" s="148"/>
    </row>
    <row r="13" spans="1:22" ht="15.75" hidden="1" customHeight="1" x14ac:dyDescent="0.2">
      <c r="A13" s="144" t="s">
        <v>2450</v>
      </c>
      <c r="B13" s="144" t="s">
        <v>466</v>
      </c>
      <c r="C13" s="148"/>
      <c r="D13" s="151" t="s">
        <v>2451</v>
      </c>
      <c r="E13" s="151" t="s">
        <v>2451</v>
      </c>
      <c r="F13" s="151" t="s">
        <v>2451</v>
      </c>
      <c r="G13" s="151" t="s">
        <v>2451</v>
      </c>
      <c r="H13" s="151" t="s">
        <v>2451</v>
      </c>
      <c r="I13" s="151" t="s">
        <v>2451</v>
      </c>
      <c r="J13" s="151" t="s">
        <v>2451</v>
      </c>
      <c r="K13" s="151" t="s">
        <v>2451</v>
      </c>
      <c r="L13" s="148"/>
      <c r="M13" s="148"/>
      <c r="N13" s="148"/>
      <c r="O13" s="148"/>
      <c r="P13" s="148"/>
      <c r="Q13" s="151" t="s">
        <v>2451</v>
      </c>
      <c r="R13" s="151" t="s">
        <v>2451</v>
      </c>
      <c r="S13" s="148"/>
      <c r="T13" s="151" t="s">
        <v>2451</v>
      </c>
      <c r="U13" s="151" t="s">
        <v>2451</v>
      </c>
      <c r="V13" s="151" t="s">
        <v>2451</v>
      </c>
    </row>
    <row r="14" spans="1:22" ht="15.75" hidden="1" customHeight="1" x14ac:dyDescent="0.2">
      <c r="A14" s="144" t="s">
        <v>2450</v>
      </c>
      <c r="B14" s="144" t="s">
        <v>1752</v>
      </c>
      <c r="C14" s="148"/>
      <c r="D14" s="148"/>
      <c r="E14" s="148"/>
      <c r="F14" s="148"/>
      <c r="G14" s="148"/>
      <c r="H14" s="148"/>
      <c r="I14" s="148"/>
      <c r="J14" s="148"/>
      <c r="K14" s="148"/>
      <c r="L14" s="148"/>
      <c r="M14" s="148"/>
      <c r="N14" s="151" t="s">
        <v>2451</v>
      </c>
      <c r="O14" s="148"/>
      <c r="P14" s="151" t="s">
        <v>2451</v>
      </c>
      <c r="Q14" s="148"/>
      <c r="R14" s="148"/>
      <c r="S14" s="148"/>
      <c r="T14" s="148"/>
      <c r="U14" s="148"/>
      <c r="V14" s="148"/>
    </row>
    <row r="15" spans="1:22" ht="15.75" hidden="1" customHeight="1" x14ac:dyDescent="0.2">
      <c r="A15" s="144" t="s">
        <v>2450</v>
      </c>
      <c r="B15" s="144" t="s">
        <v>44</v>
      </c>
      <c r="C15" s="151" t="s">
        <v>2451</v>
      </c>
      <c r="D15" s="151" t="s">
        <v>2449</v>
      </c>
      <c r="E15" s="151" t="s">
        <v>2451</v>
      </c>
      <c r="F15" s="151" t="s">
        <v>2451</v>
      </c>
      <c r="G15" s="151" t="s">
        <v>2451</v>
      </c>
      <c r="H15" s="151" t="s">
        <v>2451</v>
      </c>
      <c r="I15" s="151" t="s">
        <v>2451</v>
      </c>
      <c r="J15" s="151" t="s">
        <v>2451</v>
      </c>
      <c r="K15" s="151" t="s">
        <v>2451</v>
      </c>
      <c r="L15" s="148"/>
      <c r="M15" s="151" t="s">
        <v>2451</v>
      </c>
      <c r="N15" s="148"/>
      <c r="O15" s="148"/>
      <c r="P15" s="148"/>
      <c r="Q15" s="151" t="s">
        <v>2451</v>
      </c>
      <c r="R15" s="151" t="s">
        <v>2451</v>
      </c>
      <c r="S15" s="151" t="s">
        <v>2451</v>
      </c>
      <c r="T15" s="148"/>
      <c r="U15" s="151" t="s">
        <v>2451</v>
      </c>
      <c r="V15" s="148"/>
    </row>
    <row r="16" spans="1:22" ht="15.75" hidden="1" customHeight="1" x14ac:dyDescent="0.2">
      <c r="A16" s="144" t="s">
        <v>2450</v>
      </c>
      <c r="B16" s="144" t="s">
        <v>1763</v>
      </c>
      <c r="C16" s="148"/>
      <c r="D16" s="148"/>
      <c r="E16" s="148"/>
      <c r="F16" s="148"/>
      <c r="G16" s="148"/>
      <c r="H16" s="148"/>
      <c r="I16" s="148"/>
      <c r="J16" s="148"/>
      <c r="K16" s="148"/>
      <c r="L16" s="148"/>
      <c r="M16" s="148"/>
      <c r="N16" s="151" t="s">
        <v>2451</v>
      </c>
      <c r="O16" s="148"/>
      <c r="P16" s="148"/>
      <c r="Q16" s="148"/>
      <c r="R16" s="148"/>
      <c r="S16" s="148"/>
      <c r="T16" s="148"/>
      <c r="U16" s="148"/>
      <c r="V16" s="148"/>
    </row>
    <row r="17" spans="1:22" ht="15.75" customHeight="1" x14ac:dyDescent="0.2">
      <c r="A17" s="144" t="s">
        <v>2448</v>
      </c>
      <c r="B17" s="144" t="s">
        <v>552</v>
      </c>
      <c r="C17" s="148"/>
      <c r="D17" s="148"/>
      <c r="E17" s="149" t="s">
        <v>2449</v>
      </c>
      <c r="F17" s="148"/>
      <c r="G17" s="148"/>
      <c r="H17" s="148"/>
      <c r="I17" s="148"/>
      <c r="J17" s="148"/>
      <c r="K17" s="148"/>
      <c r="L17" s="148"/>
      <c r="M17" s="148"/>
      <c r="N17" s="148"/>
      <c r="O17" s="148"/>
      <c r="P17" s="148"/>
      <c r="Q17" s="148"/>
      <c r="R17" s="148"/>
      <c r="S17" s="148"/>
      <c r="T17" s="148"/>
      <c r="U17" s="148"/>
      <c r="V17" s="148"/>
    </row>
    <row r="18" spans="1:22" ht="15.75" hidden="1" customHeight="1" x14ac:dyDescent="0.2">
      <c r="A18" s="144" t="s">
        <v>2450</v>
      </c>
      <c r="B18" s="144" t="s">
        <v>1460</v>
      </c>
      <c r="C18" s="148"/>
      <c r="D18" s="148"/>
      <c r="E18" s="148"/>
      <c r="F18" s="148"/>
      <c r="G18" s="148"/>
      <c r="H18" s="151" t="s">
        <v>2451</v>
      </c>
      <c r="I18" s="148"/>
      <c r="J18" s="148"/>
      <c r="K18" s="148"/>
      <c r="L18" s="148"/>
      <c r="M18" s="148"/>
      <c r="N18" s="148"/>
      <c r="O18" s="148"/>
      <c r="P18" s="148"/>
      <c r="Q18" s="148"/>
      <c r="R18" s="148"/>
      <c r="S18" s="148"/>
      <c r="T18" s="148"/>
      <c r="U18" s="148"/>
      <c r="V18" s="148"/>
    </row>
    <row r="19" spans="1:22" ht="15.75" hidden="1" customHeight="1" x14ac:dyDescent="0.2">
      <c r="A19" s="144" t="s">
        <v>2450</v>
      </c>
      <c r="B19" s="144" t="s">
        <v>1779</v>
      </c>
      <c r="C19" s="151" t="s">
        <v>2451</v>
      </c>
      <c r="D19" s="151" t="s">
        <v>2451</v>
      </c>
      <c r="E19" s="151" t="s">
        <v>2451</v>
      </c>
      <c r="F19" s="151" t="s">
        <v>2451</v>
      </c>
      <c r="G19" s="151" t="s">
        <v>2451</v>
      </c>
      <c r="H19" s="151" t="s">
        <v>2451</v>
      </c>
      <c r="I19" s="151" t="s">
        <v>2451</v>
      </c>
      <c r="J19" s="151" t="s">
        <v>2451</v>
      </c>
      <c r="K19" s="151" t="s">
        <v>2451</v>
      </c>
      <c r="L19" s="148"/>
      <c r="M19" s="151" t="s">
        <v>2451</v>
      </c>
      <c r="N19" s="148"/>
      <c r="O19" s="148"/>
      <c r="P19" s="151" t="s">
        <v>2451</v>
      </c>
      <c r="Q19" s="151" t="s">
        <v>2451</v>
      </c>
      <c r="R19" s="151" t="s">
        <v>2451</v>
      </c>
      <c r="S19" s="148"/>
      <c r="T19" s="151" t="s">
        <v>2451</v>
      </c>
      <c r="U19" s="151" t="s">
        <v>2451</v>
      </c>
      <c r="V19" s="151" t="s">
        <v>2451</v>
      </c>
    </row>
    <row r="20" spans="1:22" ht="15.75" hidden="1" customHeight="1" x14ac:dyDescent="0.2">
      <c r="A20" s="144" t="s">
        <v>2450</v>
      </c>
      <c r="B20" s="144" t="s">
        <v>1786</v>
      </c>
      <c r="C20" s="148"/>
      <c r="D20" s="148"/>
      <c r="E20" s="148"/>
      <c r="F20" s="148"/>
      <c r="G20" s="148"/>
      <c r="H20" s="148"/>
      <c r="I20" s="148"/>
      <c r="J20" s="151" t="s">
        <v>2451</v>
      </c>
      <c r="K20" s="148"/>
      <c r="L20" s="151" t="s">
        <v>2451</v>
      </c>
      <c r="M20" s="148"/>
      <c r="N20" s="148"/>
      <c r="O20" s="148"/>
      <c r="P20" s="148"/>
      <c r="Q20" s="148"/>
      <c r="R20" s="148"/>
      <c r="S20" s="148"/>
      <c r="T20" s="148"/>
      <c r="U20" s="148"/>
      <c r="V20" s="148"/>
    </row>
    <row r="21" spans="1:22" ht="15.75" hidden="1" customHeight="1" x14ac:dyDescent="0.2">
      <c r="A21" s="144" t="s">
        <v>2450</v>
      </c>
      <c r="B21" s="144" t="s">
        <v>222</v>
      </c>
      <c r="C21" s="148"/>
      <c r="D21" s="151" t="s">
        <v>2451</v>
      </c>
      <c r="E21" s="148"/>
      <c r="F21" s="148"/>
      <c r="G21" s="151" t="s">
        <v>2451</v>
      </c>
      <c r="H21" s="151" t="s">
        <v>2451</v>
      </c>
      <c r="I21" s="148"/>
      <c r="J21" s="148"/>
      <c r="K21" s="148"/>
      <c r="L21" s="148"/>
      <c r="M21" s="148"/>
      <c r="N21" s="148"/>
      <c r="O21" s="148"/>
      <c r="P21" s="148"/>
      <c r="Q21" s="148"/>
      <c r="R21" s="151" t="s">
        <v>2451</v>
      </c>
      <c r="S21" s="151" t="s">
        <v>2451</v>
      </c>
      <c r="T21" s="148"/>
      <c r="U21" s="148"/>
      <c r="V21" s="148"/>
    </row>
    <row r="22" spans="1:22" ht="15.75" customHeight="1" x14ac:dyDescent="0.2">
      <c r="A22" s="144" t="s">
        <v>2448</v>
      </c>
      <c r="B22" s="144" t="s">
        <v>2472</v>
      </c>
      <c r="C22" s="148"/>
      <c r="D22" s="148"/>
      <c r="E22" s="148"/>
      <c r="F22" s="148"/>
      <c r="G22" s="148"/>
      <c r="H22" s="148"/>
      <c r="I22" s="148"/>
      <c r="J22" s="148"/>
      <c r="K22" s="148"/>
      <c r="L22" s="148"/>
      <c r="M22" s="148"/>
      <c r="N22" s="149" t="s">
        <v>2449</v>
      </c>
      <c r="O22" s="148"/>
      <c r="P22" s="148"/>
      <c r="Q22" s="148"/>
      <c r="R22" s="148"/>
      <c r="S22" s="148"/>
      <c r="T22" s="148"/>
      <c r="U22" s="148"/>
      <c r="V22" s="148"/>
    </row>
    <row r="23" spans="1:22" ht="15.75" customHeight="1" x14ac:dyDescent="0.2">
      <c r="A23" s="144" t="s">
        <v>2448</v>
      </c>
      <c r="B23" s="144" t="s">
        <v>258</v>
      </c>
      <c r="C23" s="148"/>
      <c r="D23" s="149" t="s">
        <v>2449</v>
      </c>
      <c r="E23" s="148"/>
      <c r="F23" s="148"/>
      <c r="G23" s="149" t="s">
        <v>2449</v>
      </c>
      <c r="H23" s="148"/>
      <c r="I23" s="148"/>
      <c r="J23" s="148"/>
      <c r="K23" s="148"/>
      <c r="L23" s="148"/>
      <c r="M23" s="148"/>
      <c r="N23" s="148"/>
      <c r="O23" s="148"/>
      <c r="P23" s="148"/>
      <c r="Q23" s="148"/>
      <c r="R23" s="148"/>
      <c r="S23" s="148"/>
      <c r="T23" s="148"/>
      <c r="U23" s="148"/>
      <c r="V23" s="149" t="s">
        <v>2449</v>
      </c>
    </row>
    <row r="24" spans="1:22" ht="15.75" customHeight="1" x14ac:dyDescent="0.2">
      <c r="A24" s="144" t="s">
        <v>2448</v>
      </c>
      <c r="B24" s="144" t="s">
        <v>2466</v>
      </c>
      <c r="C24" s="148"/>
      <c r="D24" s="148"/>
      <c r="E24" s="148"/>
      <c r="F24" s="148"/>
      <c r="G24" s="148"/>
      <c r="H24" s="148"/>
      <c r="I24" s="148"/>
      <c r="J24" s="148"/>
      <c r="K24" s="148"/>
      <c r="L24" s="148"/>
      <c r="M24" s="148"/>
      <c r="N24" s="148"/>
      <c r="O24" s="148"/>
      <c r="P24" s="148"/>
      <c r="Q24" s="148"/>
      <c r="R24" s="148"/>
      <c r="S24" s="148"/>
      <c r="T24" s="149" t="s">
        <v>2449</v>
      </c>
      <c r="U24" s="148"/>
      <c r="V24" s="149" t="s">
        <v>2449</v>
      </c>
    </row>
    <row r="25" spans="1:22" ht="15.75" customHeight="1" x14ac:dyDescent="0.2">
      <c r="A25" s="144" t="s">
        <v>2448</v>
      </c>
      <c r="B25" s="144" t="s">
        <v>2467</v>
      </c>
      <c r="C25" s="148"/>
      <c r="D25" s="149" t="s">
        <v>2449</v>
      </c>
      <c r="E25" s="149" t="s">
        <v>2449</v>
      </c>
      <c r="F25" s="148"/>
      <c r="G25" s="148"/>
      <c r="H25" s="148"/>
      <c r="I25" s="148"/>
      <c r="J25" s="148"/>
      <c r="K25" s="149" t="s">
        <v>2449</v>
      </c>
      <c r="L25" s="148"/>
      <c r="M25" s="148"/>
      <c r="N25" s="148"/>
      <c r="O25" s="149" t="s">
        <v>2449</v>
      </c>
      <c r="P25" s="149" t="s">
        <v>2449</v>
      </c>
      <c r="Q25" s="148"/>
      <c r="R25" s="148"/>
      <c r="S25" s="148"/>
      <c r="T25" s="148"/>
      <c r="U25" s="148"/>
      <c r="V25" s="149" t="s">
        <v>2449</v>
      </c>
    </row>
    <row r="26" spans="1:22" ht="15.75" customHeight="1" x14ac:dyDescent="0.2">
      <c r="A26" s="144" t="s">
        <v>2448</v>
      </c>
      <c r="B26" s="144" t="s">
        <v>1817</v>
      </c>
      <c r="C26" s="148"/>
      <c r="D26" s="149" t="s">
        <v>2449</v>
      </c>
      <c r="E26" s="148"/>
      <c r="F26" s="148"/>
      <c r="G26" s="148"/>
      <c r="H26" s="148"/>
      <c r="I26" s="148"/>
      <c r="J26" s="148"/>
      <c r="K26" s="148"/>
      <c r="L26" s="148"/>
      <c r="M26" s="148"/>
      <c r="N26" s="148"/>
      <c r="O26" s="148"/>
      <c r="P26" s="148"/>
      <c r="Q26" s="148"/>
      <c r="R26" s="148"/>
      <c r="S26" s="148"/>
      <c r="T26" s="148"/>
      <c r="U26" s="148"/>
      <c r="V26" s="148"/>
    </row>
    <row r="27" spans="1:22" ht="15.75" customHeight="1" x14ac:dyDescent="0.2">
      <c r="A27" s="144" t="s">
        <v>2448</v>
      </c>
      <c r="B27" s="144" t="s">
        <v>1821</v>
      </c>
      <c r="C27" s="148"/>
      <c r="D27" s="148"/>
      <c r="E27" s="148"/>
      <c r="F27" s="148"/>
      <c r="G27" s="148"/>
      <c r="H27" s="148"/>
      <c r="I27" s="148"/>
      <c r="J27" s="148"/>
      <c r="K27" s="148"/>
      <c r="L27" s="148"/>
      <c r="M27" s="148"/>
      <c r="N27" s="149" t="s">
        <v>2449</v>
      </c>
      <c r="O27" s="148"/>
      <c r="P27" s="148"/>
      <c r="Q27" s="148"/>
      <c r="R27" s="148"/>
      <c r="S27" s="148"/>
      <c r="T27" s="148"/>
      <c r="U27" s="148"/>
      <c r="V27" s="148"/>
    </row>
    <row r="28" spans="1:22" ht="15.75" hidden="1" customHeight="1" x14ac:dyDescent="0.2">
      <c r="A28" s="144" t="s">
        <v>2450</v>
      </c>
      <c r="B28" s="144" t="s">
        <v>1480</v>
      </c>
      <c r="C28" s="148"/>
      <c r="D28" s="148"/>
      <c r="E28" s="148"/>
      <c r="F28" s="148"/>
      <c r="G28" s="148"/>
      <c r="H28" s="151" t="s">
        <v>2451</v>
      </c>
      <c r="I28" s="148"/>
      <c r="J28" s="148"/>
      <c r="K28" s="148"/>
      <c r="L28" s="148"/>
      <c r="M28" s="148"/>
      <c r="N28" s="148"/>
      <c r="O28" s="148"/>
      <c r="P28" s="148"/>
      <c r="Q28" s="148"/>
      <c r="R28" s="148"/>
      <c r="S28" s="148"/>
      <c r="T28" s="148"/>
      <c r="U28" s="148"/>
      <c r="V28" s="148"/>
    </row>
    <row r="29" spans="1:22" ht="15.75" customHeight="1" x14ac:dyDescent="0.2">
      <c r="A29" s="144" t="s">
        <v>2448</v>
      </c>
      <c r="B29" s="144" t="s">
        <v>2468</v>
      </c>
      <c r="C29" s="148"/>
      <c r="D29" s="148"/>
      <c r="E29" s="149" t="s">
        <v>2449</v>
      </c>
      <c r="F29" s="148"/>
      <c r="G29" s="148"/>
      <c r="H29" s="148"/>
      <c r="I29" s="148"/>
      <c r="J29" s="148"/>
      <c r="K29" s="148"/>
      <c r="L29" s="148"/>
      <c r="M29" s="149" t="s">
        <v>2449</v>
      </c>
      <c r="N29" s="148"/>
      <c r="O29" s="148"/>
      <c r="P29" s="148"/>
      <c r="Q29" s="148"/>
      <c r="R29" s="148"/>
      <c r="S29" s="148"/>
      <c r="T29" s="148"/>
      <c r="U29" s="148"/>
      <c r="V29" s="148"/>
    </row>
    <row r="30" spans="1:22" ht="15.75" customHeight="1" x14ac:dyDescent="0.2">
      <c r="A30" s="144" t="s">
        <v>2448</v>
      </c>
      <c r="B30" s="144" t="s">
        <v>73</v>
      </c>
      <c r="C30" s="149" t="s">
        <v>2449</v>
      </c>
      <c r="D30" s="149" t="s">
        <v>2449</v>
      </c>
      <c r="E30" s="148"/>
      <c r="F30" s="148"/>
      <c r="G30" s="149" t="s">
        <v>2449</v>
      </c>
      <c r="H30" s="148"/>
      <c r="I30" s="148"/>
      <c r="J30" s="148"/>
      <c r="K30" s="148"/>
      <c r="L30" s="148"/>
      <c r="M30" s="148"/>
      <c r="N30" s="148"/>
      <c r="O30" s="148"/>
      <c r="P30" s="149" t="s">
        <v>2449</v>
      </c>
      <c r="Q30" s="148"/>
      <c r="R30" s="149" t="s">
        <v>2449</v>
      </c>
      <c r="S30" s="148"/>
      <c r="T30" s="148"/>
      <c r="U30" s="148"/>
      <c r="V30" s="149" t="s">
        <v>2449</v>
      </c>
    </row>
    <row r="31" spans="1:22" ht="15.75" hidden="1" customHeight="1" x14ac:dyDescent="0.2">
      <c r="A31" s="144" t="s">
        <v>2450</v>
      </c>
      <c r="B31" s="144" t="s">
        <v>644</v>
      </c>
      <c r="C31" s="148"/>
      <c r="D31" s="148"/>
      <c r="E31" s="148"/>
      <c r="F31" s="148"/>
      <c r="G31" s="148"/>
      <c r="H31" s="148"/>
      <c r="I31" s="151" t="s">
        <v>2451</v>
      </c>
      <c r="J31" s="148"/>
      <c r="K31" s="148"/>
      <c r="L31" s="148"/>
      <c r="M31" s="148"/>
      <c r="N31" s="148"/>
      <c r="O31" s="148"/>
      <c r="P31" s="148"/>
      <c r="Q31" s="148"/>
      <c r="R31" s="148"/>
      <c r="S31" s="148"/>
      <c r="T31" s="148"/>
      <c r="U31" s="148"/>
      <c r="V31" s="148"/>
    </row>
    <row r="32" spans="1:22" ht="15.75" hidden="1" customHeight="1" x14ac:dyDescent="0.2">
      <c r="A32" s="144" t="s">
        <v>2450</v>
      </c>
      <c r="B32" s="144" t="s">
        <v>973</v>
      </c>
      <c r="C32" s="148"/>
      <c r="D32" s="148"/>
      <c r="E32" s="148"/>
      <c r="F32" s="148"/>
      <c r="G32" s="148"/>
      <c r="H32" s="148"/>
      <c r="I32" s="148"/>
      <c r="J32" s="148"/>
      <c r="K32" s="148"/>
      <c r="L32" s="148"/>
      <c r="M32" s="148"/>
      <c r="N32" s="148"/>
      <c r="O32" s="151" t="s">
        <v>2451</v>
      </c>
      <c r="P32" s="148"/>
      <c r="Q32" s="148"/>
      <c r="R32" s="148"/>
      <c r="S32" s="148"/>
      <c r="T32" s="148"/>
      <c r="U32" s="148"/>
      <c r="V32" s="148"/>
    </row>
    <row r="33" spans="1:22" ht="15.75" customHeight="1" x14ac:dyDescent="0.2">
      <c r="A33" s="144" t="s">
        <v>2448</v>
      </c>
      <c r="B33" s="144" t="s">
        <v>1854</v>
      </c>
      <c r="C33" s="148"/>
      <c r="D33" s="149" t="s">
        <v>2449</v>
      </c>
      <c r="E33" s="148"/>
      <c r="F33" s="148"/>
      <c r="G33" s="148"/>
      <c r="H33" s="148"/>
      <c r="I33" s="148"/>
      <c r="J33" s="148"/>
      <c r="K33" s="148"/>
      <c r="L33" s="148"/>
      <c r="M33" s="148"/>
      <c r="N33" s="148"/>
      <c r="O33" s="148"/>
      <c r="P33" s="148"/>
      <c r="Q33" s="148"/>
      <c r="R33" s="148"/>
      <c r="S33" s="148"/>
      <c r="T33" s="148"/>
      <c r="U33" s="148"/>
      <c r="V33" s="148"/>
    </row>
    <row r="34" spans="1:22" ht="15.75" hidden="1" customHeight="1" x14ac:dyDescent="0.2">
      <c r="A34" s="144" t="s">
        <v>2450</v>
      </c>
      <c r="B34" s="144" t="s">
        <v>1860</v>
      </c>
      <c r="C34" s="148"/>
      <c r="D34" s="148"/>
      <c r="E34" s="148"/>
      <c r="F34" s="151" t="s">
        <v>2451</v>
      </c>
      <c r="G34" s="148"/>
      <c r="H34" s="148"/>
      <c r="I34" s="148"/>
      <c r="J34" s="148"/>
      <c r="K34" s="148"/>
      <c r="L34" s="148"/>
      <c r="M34" s="148"/>
      <c r="N34" s="148"/>
      <c r="O34" s="148"/>
      <c r="P34" s="148"/>
      <c r="Q34" s="148"/>
      <c r="R34" s="148"/>
      <c r="S34" s="148"/>
      <c r="T34" s="148"/>
      <c r="U34" s="148"/>
      <c r="V34" s="148"/>
    </row>
    <row r="35" spans="1:22" ht="15.75" hidden="1" customHeight="1" x14ac:dyDescent="0.2">
      <c r="A35" s="144" t="s">
        <v>2450</v>
      </c>
      <c r="B35" s="144" t="s">
        <v>1868</v>
      </c>
      <c r="C35" s="148"/>
      <c r="D35" s="148"/>
      <c r="E35" s="148"/>
      <c r="F35" s="148"/>
      <c r="G35" s="148"/>
      <c r="H35" s="148"/>
      <c r="I35" s="148"/>
      <c r="J35" s="148"/>
      <c r="K35" s="148"/>
      <c r="L35" s="148"/>
      <c r="M35" s="148"/>
      <c r="N35" s="148"/>
      <c r="O35" s="148"/>
      <c r="P35" s="148"/>
      <c r="Q35" s="148"/>
      <c r="R35" s="148"/>
      <c r="S35" s="151" t="s">
        <v>2451</v>
      </c>
      <c r="T35" s="148"/>
      <c r="U35" s="148"/>
      <c r="V35" s="148"/>
    </row>
    <row r="36" spans="1:22" ht="15.75" customHeight="1" x14ac:dyDescent="0.2">
      <c r="A36" s="144" t="s">
        <v>2448</v>
      </c>
      <c r="B36" s="144" t="s">
        <v>2469</v>
      </c>
      <c r="C36" s="148"/>
      <c r="D36" s="148"/>
      <c r="E36" s="148"/>
      <c r="F36" s="148"/>
      <c r="G36" s="148"/>
      <c r="H36" s="148"/>
      <c r="I36" s="148"/>
      <c r="J36" s="148"/>
      <c r="K36" s="148"/>
      <c r="L36" s="148"/>
      <c r="M36" s="148"/>
      <c r="N36" s="148"/>
      <c r="O36" s="149" t="s">
        <v>2449</v>
      </c>
      <c r="P36" s="148"/>
      <c r="Q36" s="148"/>
      <c r="R36" s="148"/>
      <c r="S36" s="148"/>
      <c r="T36" s="148"/>
      <c r="U36" s="148"/>
      <c r="V36" s="148"/>
    </row>
    <row r="37" spans="1:22" ht="15.75" hidden="1" customHeight="1" x14ac:dyDescent="0.2">
      <c r="A37" s="144" t="s">
        <v>2450</v>
      </c>
      <c r="B37" s="144" t="s">
        <v>913</v>
      </c>
      <c r="C37" s="148"/>
      <c r="D37" s="148"/>
      <c r="E37" s="148"/>
      <c r="F37" s="148"/>
      <c r="G37" s="148"/>
      <c r="H37" s="148"/>
      <c r="I37" s="148"/>
      <c r="J37" s="148"/>
      <c r="K37" s="148"/>
      <c r="L37" s="148"/>
      <c r="M37" s="148"/>
      <c r="N37" s="148"/>
      <c r="O37" s="148"/>
      <c r="P37" s="151" t="s">
        <v>2451</v>
      </c>
      <c r="Q37" s="148"/>
      <c r="R37" s="148"/>
      <c r="S37" s="148"/>
      <c r="T37" s="148"/>
      <c r="U37" s="148"/>
      <c r="V37" s="148"/>
    </row>
    <row r="38" spans="1:22" ht="15.75" customHeight="1" x14ac:dyDescent="0.2">
      <c r="A38" s="144" t="s">
        <v>2448</v>
      </c>
      <c r="B38" s="144" t="s">
        <v>1884</v>
      </c>
      <c r="C38" s="148"/>
      <c r="D38" s="148"/>
      <c r="E38" s="148"/>
      <c r="F38" s="149" t="s">
        <v>2449</v>
      </c>
      <c r="G38" s="148"/>
      <c r="H38" s="148"/>
      <c r="I38" s="148"/>
      <c r="J38" s="148"/>
      <c r="K38" s="148"/>
      <c r="L38" s="148"/>
      <c r="M38" s="148"/>
      <c r="N38" s="148"/>
      <c r="O38" s="148"/>
      <c r="P38" s="148"/>
      <c r="Q38" s="148"/>
      <c r="R38" s="148"/>
      <c r="S38" s="148"/>
      <c r="T38" s="148"/>
      <c r="U38" s="148"/>
      <c r="V38" s="148"/>
    </row>
    <row r="39" spans="1:22" ht="15.75" hidden="1" customHeight="1" x14ac:dyDescent="0.2">
      <c r="A39" s="144" t="s">
        <v>2450</v>
      </c>
      <c r="B39" s="144" t="s">
        <v>1149</v>
      </c>
      <c r="C39" s="148"/>
      <c r="D39" s="148"/>
      <c r="E39" s="148"/>
      <c r="F39" s="148"/>
      <c r="G39" s="148"/>
      <c r="H39" s="151" t="s">
        <v>2451</v>
      </c>
      <c r="I39" s="148"/>
      <c r="J39" s="151" t="s">
        <v>2451</v>
      </c>
      <c r="K39" s="148"/>
      <c r="L39" s="148"/>
      <c r="M39" s="148"/>
      <c r="N39" s="148"/>
      <c r="O39" s="148"/>
      <c r="P39" s="148"/>
      <c r="Q39" s="148"/>
      <c r="R39" s="148"/>
      <c r="S39" s="148"/>
      <c r="T39" s="148"/>
      <c r="U39" s="148"/>
      <c r="V39" s="148"/>
    </row>
    <row r="40" spans="1:22" ht="15.75" customHeight="1" x14ac:dyDescent="0.2">
      <c r="A40" s="144" t="s">
        <v>2448</v>
      </c>
      <c r="B40" s="144" t="s">
        <v>2470</v>
      </c>
      <c r="C40" s="148"/>
      <c r="D40" s="148"/>
      <c r="E40" s="148"/>
      <c r="F40" s="149" t="s">
        <v>2449</v>
      </c>
      <c r="G40" s="148"/>
      <c r="H40" s="148"/>
      <c r="I40" s="148"/>
      <c r="J40" s="148"/>
      <c r="K40" s="148"/>
      <c r="L40" s="148"/>
      <c r="M40" s="148"/>
      <c r="N40" s="148"/>
      <c r="O40" s="148"/>
      <c r="P40" s="148"/>
      <c r="Q40" s="148"/>
      <c r="R40" s="148"/>
      <c r="S40" s="148"/>
      <c r="T40" s="148"/>
      <c r="U40" s="148"/>
      <c r="V40" s="148"/>
    </row>
    <row r="41" spans="1:22" ht="15.75" customHeight="1" x14ac:dyDescent="0.2">
      <c r="A41" s="144" t="s">
        <v>2448</v>
      </c>
      <c r="B41" s="144" t="s">
        <v>938</v>
      </c>
      <c r="C41" s="148"/>
      <c r="D41" s="148"/>
      <c r="E41" s="148"/>
      <c r="F41" s="148"/>
      <c r="G41" s="148"/>
      <c r="H41" s="148"/>
      <c r="I41" s="148"/>
      <c r="J41" s="148"/>
      <c r="K41" s="148"/>
      <c r="L41" s="148"/>
      <c r="M41" s="148"/>
      <c r="N41" s="148"/>
      <c r="O41" s="148"/>
      <c r="P41" s="149" t="s">
        <v>2449</v>
      </c>
      <c r="Q41" s="148"/>
      <c r="R41" s="148"/>
      <c r="S41" s="148"/>
      <c r="T41" s="148"/>
      <c r="U41" s="148"/>
      <c r="V41" s="148"/>
    </row>
    <row r="42" spans="1:22" ht="15.75" customHeight="1" x14ac:dyDescent="0.2">
      <c r="A42" s="144" t="s">
        <v>2448</v>
      </c>
      <c r="B42" s="144" t="s">
        <v>1905</v>
      </c>
      <c r="C42" s="148"/>
      <c r="D42" s="148"/>
      <c r="E42" s="148"/>
      <c r="F42" s="148"/>
      <c r="G42" s="148"/>
      <c r="H42" s="148"/>
      <c r="I42" s="148"/>
      <c r="J42" s="148"/>
      <c r="K42" s="148"/>
      <c r="L42" s="148"/>
      <c r="M42" s="148"/>
      <c r="N42" s="149" t="s">
        <v>2449</v>
      </c>
      <c r="O42" s="148"/>
      <c r="P42" s="148"/>
      <c r="Q42" s="148"/>
      <c r="R42" s="148"/>
      <c r="S42" s="148"/>
      <c r="T42" s="148"/>
      <c r="U42" s="148"/>
      <c r="V42" s="148"/>
    </row>
    <row r="43" spans="1:22" ht="15.75" customHeight="1" x14ac:dyDescent="0.2">
      <c r="A43" s="144" t="s">
        <v>2448</v>
      </c>
      <c r="B43" s="144" t="s">
        <v>1918</v>
      </c>
      <c r="C43" s="148"/>
      <c r="D43" s="149" t="s">
        <v>2449</v>
      </c>
      <c r="E43" s="148"/>
      <c r="F43" s="148"/>
      <c r="G43" s="148"/>
      <c r="H43" s="148"/>
      <c r="I43" s="148"/>
      <c r="J43" s="149" t="s">
        <v>2449</v>
      </c>
      <c r="K43" s="149" t="s">
        <v>2449</v>
      </c>
      <c r="L43" s="148"/>
      <c r="M43" s="148"/>
      <c r="N43" s="148"/>
      <c r="O43" s="148"/>
      <c r="P43" s="148"/>
      <c r="Q43" s="148"/>
      <c r="R43" s="148"/>
      <c r="S43" s="148"/>
      <c r="T43" s="148"/>
      <c r="U43" s="148"/>
      <c r="V43" s="148"/>
    </row>
    <row r="44" spans="1:22" ht="15.75" customHeight="1" x14ac:dyDescent="0.2">
      <c r="A44" s="144" t="s">
        <v>2448</v>
      </c>
      <c r="B44" s="144" t="s">
        <v>522</v>
      </c>
      <c r="C44" s="148"/>
      <c r="D44" s="148"/>
      <c r="E44" s="149" t="s">
        <v>2449</v>
      </c>
      <c r="F44" s="149" t="s">
        <v>2449</v>
      </c>
      <c r="G44" s="148"/>
      <c r="H44" s="148"/>
      <c r="I44" s="148"/>
      <c r="J44" s="148"/>
      <c r="K44" s="149" t="s">
        <v>2449</v>
      </c>
      <c r="L44" s="148"/>
      <c r="M44" s="148"/>
      <c r="N44" s="148"/>
      <c r="O44" s="148"/>
      <c r="P44" s="148"/>
      <c r="Q44" s="148"/>
      <c r="R44" s="148"/>
      <c r="S44" s="148"/>
      <c r="T44" s="148"/>
      <c r="U44" s="148"/>
      <c r="V44" s="148"/>
    </row>
    <row r="45" spans="1:22" ht="15.75" hidden="1" customHeight="1" x14ac:dyDescent="0.2">
      <c r="A45" s="144" t="s">
        <v>2450</v>
      </c>
      <c r="B45" s="144" t="s">
        <v>1413</v>
      </c>
      <c r="C45" s="148"/>
      <c r="D45" s="148"/>
      <c r="E45" s="148"/>
      <c r="F45" s="148"/>
      <c r="G45" s="148"/>
      <c r="H45" s="148"/>
      <c r="I45" s="148"/>
      <c r="J45" s="148"/>
      <c r="K45" s="148"/>
      <c r="L45" s="148"/>
      <c r="M45" s="148"/>
      <c r="N45" s="148"/>
      <c r="O45" s="148"/>
      <c r="P45" s="148"/>
      <c r="Q45" s="148"/>
      <c r="R45" s="148"/>
      <c r="S45" s="148"/>
      <c r="T45" s="151" t="s">
        <v>2451</v>
      </c>
      <c r="U45" s="148"/>
      <c r="V45" s="151" t="s">
        <v>2451</v>
      </c>
    </row>
    <row r="46" spans="1:22" ht="15.75" customHeight="1" x14ac:dyDescent="0.2">
      <c r="A46" s="144" t="s">
        <v>2448</v>
      </c>
      <c r="B46" s="144" t="s">
        <v>467</v>
      </c>
      <c r="C46" s="148"/>
      <c r="D46" s="148"/>
      <c r="E46" s="149" t="s">
        <v>2449</v>
      </c>
      <c r="F46" s="148"/>
      <c r="G46" s="148"/>
      <c r="H46" s="148"/>
      <c r="I46" s="148"/>
      <c r="J46" s="148"/>
      <c r="K46" s="148"/>
      <c r="L46" s="148"/>
      <c r="M46" s="149" t="s">
        <v>2449</v>
      </c>
      <c r="N46" s="148"/>
      <c r="O46" s="148"/>
      <c r="P46" s="148"/>
      <c r="Q46" s="148"/>
      <c r="R46" s="148"/>
      <c r="S46" s="148"/>
      <c r="T46" s="148"/>
      <c r="U46" s="148"/>
      <c r="V46" s="148"/>
    </row>
    <row r="47" spans="1:22" ht="15.75" customHeight="1" x14ac:dyDescent="0.2">
      <c r="A47" s="144" t="s">
        <v>2448</v>
      </c>
      <c r="B47" s="144" t="s">
        <v>1934</v>
      </c>
      <c r="C47" s="148"/>
      <c r="D47" s="149" t="s">
        <v>2449</v>
      </c>
      <c r="E47" s="148"/>
      <c r="F47" s="148"/>
      <c r="G47" s="148"/>
      <c r="H47" s="148"/>
      <c r="I47" s="148"/>
      <c r="J47" s="149" t="s">
        <v>2449</v>
      </c>
      <c r="K47" s="148"/>
      <c r="L47" s="148"/>
      <c r="M47" s="148"/>
      <c r="N47" s="148"/>
      <c r="O47" s="148"/>
      <c r="P47" s="148"/>
      <c r="Q47" s="148"/>
      <c r="R47" s="148"/>
      <c r="S47" s="148"/>
      <c r="T47" s="148"/>
      <c r="U47" s="148"/>
      <c r="V47" s="148"/>
    </row>
    <row r="48" spans="1:22" ht="15.75" customHeight="1" x14ac:dyDescent="0.2">
      <c r="A48" s="144" t="s">
        <v>2448</v>
      </c>
      <c r="B48" s="144" t="s">
        <v>1574</v>
      </c>
      <c r="C48" s="148"/>
      <c r="D48" s="148"/>
      <c r="E48" s="148"/>
      <c r="F48" s="148"/>
      <c r="G48" s="148"/>
      <c r="H48" s="148"/>
      <c r="I48" s="148"/>
      <c r="J48" s="149" t="s">
        <v>2449</v>
      </c>
      <c r="K48" s="148"/>
      <c r="L48" s="149" t="s">
        <v>2449</v>
      </c>
      <c r="M48" s="148"/>
      <c r="N48" s="148"/>
      <c r="O48" s="148"/>
      <c r="P48" s="148"/>
      <c r="Q48" s="148"/>
      <c r="R48" s="148"/>
      <c r="S48" s="148"/>
      <c r="T48" s="148"/>
      <c r="U48" s="148"/>
      <c r="V48" s="148"/>
    </row>
    <row r="49" spans="1:22" ht="15.75" customHeight="1" x14ac:dyDescent="0.2">
      <c r="A49" s="144" t="s">
        <v>2448</v>
      </c>
      <c r="B49" s="144" t="s">
        <v>1941</v>
      </c>
      <c r="C49" s="148"/>
      <c r="D49" s="148"/>
      <c r="E49" s="149" t="s">
        <v>2449</v>
      </c>
      <c r="F49" s="148"/>
      <c r="G49" s="148"/>
      <c r="H49" s="148"/>
      <c r="I49" s="148"/>
      <c r="J49" s="148"/>
      <c r="K49" s="148"/>
      <c r="L49" s="148"/>
      <c r="M49" s="148"/>
      <c r="N49" s="148"/>
      <c r="O49" s="148"/>
      <c r="P49" s="148"/>
      <c r="Q49" s="148"/>
      <c r="R49" s="148"/>
      <c r="S49" s="148"/>
      <c r="T49" s="148"/>
      <c r="U49" s="148"/>
      <c r="V49" s="148"/>
    </row>
    <row r="50" spans="1:22" ht="15.75" hidden="1" customHeight="1" x14ac:dyDescent="0.2">
      <c r="A50" s="144" t="s">
        <v>2450</v>
      </c>
      <c r="B50" s="144" t="s">
        <v>1953</v>
      </c>
      <c r="C50" s="148"/>
      <c r="D50" s="148"/>
      <c r="E50" s="148"/>
      <c r="F50" s="148"/>
      <c r="G50" s="148"/>
      <c r="H50" s="148"/>
      <c r="I50" s="148"/>
      <c r="J50" s="148"/>
      <c r="K50" s="148"/>
      <c r="L50" s="148"/>
      <c r="M50" s="148"/>
      <c r="N50" s="148"/>
      <c r="O50" s="148"/>
      <c r="P50" s="148"/>
      <c r="Q50" s="151" t="s">
        <v>2451</v>
      </c>
      <c r="R50" s="148"/>
      <c r="S50" s="148"/>
      <c r="T50" s="148"/>
      <c r="U50" s="148"/>
      <c r="V50" s="148"/>
    </row>
    <row r="51" spans="1:22" ht="15.75" customHeight="1" x14ac:dyDescent="0.2">
      <c r="A51" s="144" t="s">
        <v>2448</v>
      </c>
      <c r="B51" s="144" t="s">
        <v>1340</v>
      </c>
      <c r="C51" s="148"/>
      <c r="D51" s="148"/>
      <c r="E51" s="148"/>
      <c r="F51" s="148"/>
      <c r="G51" s="148"/>
      <c r="H51" s="148"/>
      <c r="I51" s="148"/>
      <c r="J51" s="148"/>
      <c r="K51" s="148"/>
      <c r="L51" s="148"/>
      <c r="M51" s="148"/>
      <c r="N51" s="148"/>
      <c r="O51" s="148"/>
      <c r="P51" s="148"/>
      <c r="Q51" s="148"/>
      <c r="R51" s="149" t="s">
        <v>2449</v>
      </c>
      <c r="S51" s="148"/>
      <c r="T51" s="148"/>
      <c r="U51" s="148"/>
      <c r="V51" s="148"/>
    </row>
    <row r="52" spans="1:22" ht="15.75" customHeight="1" x14ac:dyDescent="0.2">
      <c r="A52" s="144" t="s">
        <v>2448</v>
      </c>
      <c r="B52" s="144" t="s">
        <v>1961</v>
      </c>
      <c r="C52" s="148"/>
      <c r="D52" s="148"/>
      <c r="E52" s="149" t="s">
        <v>2449</v>
      </c>
      <c r="F52" s="148"/>
      <c r="G52" s="148"/>
      <c r="H52" s="148"/>
      <c r="I52" s="148"/>
      <c r="J52" s="148"/>
      <c r="K52" s="148"/>
      <c r="L52" s="148"/>
      <c r="M52" s="148"/>
      <c r="N52" s="148"/>
      <c r="O52" s="148"/>
      <c r="P52" s="148"/>
      <c r="Q52" s="148"/>
      <c r="R52" s="148"/>
      <c r="S52" s="148"/>
      <c r="T52" s="148"/>
      <c r="U52" s="148"/>
      <c r="V52" s="148"/>
    </row>
    <row r="53" spans="1:22" ht="15.75" customHeight="1" x14ac:dyDescent="0.2">
      <c r="A53" s="144" t="s">
        <v>2448</v>
      </c>
      <c r="B53" s="144" t="s">
        <v>375</v>
      </c>
      <c r="C53" s="148"/>
      <c r="D53" s="149" t="s">
        <v>2449</v>
      </c>
      <c r="E53" s="148"/>
      <c r="F53" s="148"/>
      <c r="G53" s="148"/>
      <c r="H53" s="148"/>
      <c r="I53" s="148"/>
      <c r="J53" s="148"/>
      <c r="K53" s="148"/>
      <c r="L53" s="148"/>
      <c r="M53" s="148"/>
      <c r="N53" s="148"/>
      <c r="O53" s="148"/>
      <c r="P53" s="148"/>
      <c r="Q53" s="148"/>
      <c r="R53" s="148"/>
      <c r="S53" s="148"/>
      <c r="T53" s="148"/>
      <c r="U53" s="148"/>
      <c r="V53" s="148"/>
    </row>
    <row r="54" spans="1:22" ht="15.75" customHeight="1" x14ac:dyDescent="0.2">
      <c r="A54" s="144" t="s">
        <v>2448</v>
      </c>
      <c r="B54" s="144" t="s">
        <v>2474</v>
      </c>
      <c r="C54" s="148"/>
      <c r="D54" s="148"/>
      <c r="E54" s="148"/>
      <c r="F54" s="148"/>
      <c r="G54" s="148"/>
      <c r="H54" s="148"/>
      <c r="I54" s="148"/>
      <c r="J54" s="148"/>
      <c r="K54" s="148"/>
      <c r="L54" s="148"/>
      <c r="M54" s="148"/>
      <c r="N54" s="149" t="s">
        <v>2449</v>
      </c>
      <c r="O54" s="148"/>
      <c r="P54" s="148"/>
      <c r="Q54" s="148"/>
      <c r="R54" s="148"/>
      <c r="S54" s="148"/>
      <c r="T54" s="148"/>
      <c r="U54" s="148"/>
      <c r="V54" s="148"/>
    </row>
    <row r="55" spans="1:22" ht="15.75" hidden="1" customHeight="1" x14ac:dyDescent="0.2">
      <c r="A55" s="144" t="s">
        <v>2450</v>
      </c>
      <c r="B55" s="144" t="s">
        <v>1972</v>
      </c>
      <c r="C55" s="148"/>
      <c r="D55" s="148"/>
      <c r="E55" s="148"/>
      <c r="F55" s="148"/>
      <c r="G55" s="148"/>
      <c r="H55" s="148"/>
      <c r="I55" s="148"/>
      <c r="J55" s="148"/>
      <c r="K55" s="148"/>
      <c r="L55" s="148"/>
      <c r="M55" s="148"/>
      <c r="N55" s="148"/>
      <c r="O55" s="148"/>
      <c r="P55" s="148"/>
      <c r="Q55" s="148"/>
      <c r="R55" s="151" t="s">
        <v>2451</v>
      </c>
      <c r="S55" s="148"/>
      <c r="T55" s="151" t="s">
        <v>2451</v>
      </c>
      <c r="U55" s="148"/>
      <c r="V55" s="148"/>
    </row>
    <row r="56" spans="1:22" ht="15.75" customHeight="1" x14ac:dyDescent="0.2">
      <c r="A56" s="144" t="s">
        <v>2448</v>
      </c>
      <c r="B56" s="144" t="s">
        <v>78</v>
      </c>
      <c r="C56" s="149" t="s">
        <v>2449</v>
      </c>
      <c r="D56" s="148"/>
      <c r="E56" s="148"/>
      <c r="F56" s="148"/>
      <c r="G56" s="148"/>
      <c r="H56" s="148"/>
      <c r="I56" s="148"/>
      <c r="J56" s="148"/>
      <c r="K56" s="148"/>
      <c r="L56" s="148"/>
      <c r="M56" s="148"/>
      <c r="N56" s="148"/>
      <c r="O56" s="148"/>
      <c r="P56" s="148"/>
      <c r="Q56" s="148"/>
      <c r="R56" s="148"/>
      <c r="S56" s="148"/>
      <c r="T56" s="148"/>
      <c r="U56" s="148"/>
      <c r="V56" s="148"/>
    </row>
    <row r="57" spans="1:22" ht="15.75" customHeight="1" x14ac:dyDescent="0.2">
      <c r="A57" s="144" t="s">
        <v>2448</v>
      </c>
      <c r="B57" s="144" t="s">
        <v>1983</v>
      </c>
      <c r="C57" s="149" t="s">
        <v>2449</v>
      </c>
      <c r="D57" s="149" t="s">
        <v>2449</v>
      </c>
      <c r="E57" s="149" t="s">
        <v>2449</v>
      </c>
      <c r="F57" s="149" t="s">
        <v>2449</v>
      </c>
      <c r="G57" s="149" t="s">
        <v>2449</v>
      </c>
      <c r="H57" s="149" t="s">
        <v>2449</v>
      </c>
      <c r="I57" s="149" t="s">
        <v>2449</v>
      </c>
      <c r="J57" s="149" t="s">
        <v>2449</v>
      </c>
      <c r="K57" s="149" t="s">
        <v>2449</v>
      </c>
      <c r="L57" s="149" t="s">
        <v>2449</v>
      </c>
      <c r="M57" s="148"/>
      <c r="N57" s="149" t="s">
        <v>2449</v>
      </c>
      <c r="O57" s="148"/>
      <c r="P57" s="149" t="s">
        <v>2449</v>
      </c>
      <c r="Q57" s="149" t="s">
        <v>2449</v>
      </c>
      <c r="R57" s="149" t="s">
        <v>2449</v>
      </c>
      <c r="S57" s="149" t="s">
        <v>2449</v>
      </c>
      <c r="T57" s="148"/>
      <c r="U57" s="149" t="s">
        <v>2449</v>
      </c>
      <c r="V57" s="149" t="s">
        <v>2449</v>
      </c>
    </row>
    <row r="58" spans="1:22" ht="15.75" customHeight="1" x14ac:dyDescent="0.2">
      <c r="A58" s="144" t="s">
        <v>2448</v>
      </c>
      <c r="B58" s="144" t="s">
        <v>2699</v>
      </c>
      <c r="C58" s="148"/>
      <c r="D58" s="149" t="s">
        <v>2449</v>
      </c>
      <c r="E58" s="148"/>
      <c r="F58" s="148"/>
      <c r="G58" s="148"/>
      <c r="H58" s="148"/>
      <c r="I58" s="148"/>
      <c r="J58" s="148"/>
      <c r="K58" s="148"/>
      <c r="L58" s="148"/>
      <c r="M58" s="148"/>
      <c r="N58" s="148"/>
      <c r="O58" s="148"/>
      <c r="P58" s="148"/>
      <c r="Q58" s="148"/>
      <c r="R58" s="148"/>
      <c r="S58" s="148"/>
      <c r="T58" s="148"/>
      <c r="U58" s="148"/>
      <c r="V58" s="148"/>
    </row>
    <row r="59" spans="1:22" ht="15.75" hidden="1" customHeight="1" x14ac:dyDescent="0.2">
      <c r="A59" s="144" t="s">
        <v>2450</v>
      </c>
      <c r="B59" s="144" t="s">
        <v>918</v>
      </c>
      <c r="C59" s="148"/>
      <c r="D59" s="148"/>
      <c r="E59" s="148"/>
      <c r="F59" s="148"/>
      <c r="G59" s="148"/>
      <c r="H59" s="148"/>
      <c r="I59" s="148"/>
      <c r="J59" s="148"/>
      <c r="K59" s="148"/>
      <c r="L59" s="148"/>
      <c r="M59" s="148"/>
      <c r="N59" s="148"/>
      <c r="O59" s="148"/>
      <c r="P59" s="151" t="s">
        <v>2451</v>
      </c>
      <c r="Q59" s="148"/>
      <c r="R59" s="148"/>
      <c r="S59" s="148"/>
      <c r="T59" s="148"/>
      <c r="U59" s="148"/>
      <c r="V59" s="148"/>
    </row>
    <row r="60" spans="1:22" ht="15.75" customHeight="1" x14ac:dyDescent="0.2">
      <c r="A60" s="144" t="s">
        <v>2448</v>
      </c>
      <c r="B60" s="144" t="s">
        <v>2475</v>
      </c>
      <c r="C60" s="148"/>
      <c r="D60" s="148"/>
      <c r="E60" s="148"/>
      <c r="F60" s="148"/>
      <c r="G60" s="148"/>
      <c r="H60" s="148"/>
      <c r="I60" s="148"/>
      <c r="J60" s="148"/>
      <c r="K60" s="148"/>
      <c r="L60" s="148"/>
      <c r="M60" s="148"/>
      <c r="N60" s="149" t="s">
        <v>2449</v>
      </c>
      <c r="O60" s="148"/>
      <c r="P60" s="149" t="s">
        <v>2449</v>
      </c>
      <c r="Q60" s="148"/>
      <c r="R60" s="148"/>
      <c r="S60" s="148"/>
      <c r="T60" s="148"/>
      <c r="U60" s="148"/>
      <c r="V60" s="148"/>
    </row>
    <row r="61" spans="1:22" ht="15.75" customHeight="1" x14ac:dyDescent="0.2">
      <c r="A61" s="144" t="s">
        <v>2448</v>
      </c>
      <c r="B61" s="144" t="s">
        <v>529</v>
      </c>
      <c r="C61" s="148"/>
      <c r="D61" s="149" t="s">
        <v>2449</v>
      </c>
      <c r="E61" s="149" t="s">
        <v>2449</v>
      </c>
      <c r="F61" s="149" t="s">
        <v>2449</v>
      </c>
      <c r="G61" s="148"/>
      <c r="H61" s="148"/>
      <c r="I61" s="148"/>
      <c r="J61" s="148"/>
      <c r="K61" s="148"/>
      <c r="L61" s="148"/>
      <c r="M61" s="148"/>
      <c r="N61" s="148"/>
      <c r="O61" s="148"/>
      <c r="P61" s="148"/>
      <c r="Q61" s="148"/>
      <c r="R61" s="148"/>
      <c r="S61" s="148"/>
      <c r="T61" s="148"/>
      <c r="U61" s="148"/>
      <c r="V61" s="148"/>
    </row>
    <row r="62" spans="1:22" ht="15.75" hidden="1" customHeight="1" x14ac:dyDescent="0.2">
      <c r="A62" s="144" t="s">
        <v>2450</v>
      </c>
      <c r="B62" s="144" t="s">
        <v>2002</v>
      </c>
      <c r="C62" s="148"/>
      <c r="D62" s="148"/>
      <c r="E62" s="148"/>
      <c r="F62" s="148"/>
      <c r="G62" s="148"/>
      <c r="H62" s="148"/>
      <c r="I62" s="148"/>
      <c r="J62" s="148"/>
      <c r="K62" s="148"/>
      <c r="L62" s="148"/>
      <c r="M62" s="148"/>
      <c r="N62" s="151" t="s">
        <v>2451</v>
      </c>
      <c r="O62" s="148"/>
      <c r="P62" s="148"/>
      <c r="Q62" s="148"/>
      <c r="R62" s="148"/>
      <c r="S62" s="148"/>
      <c r="T62" s="148"/>
      <c r="U62" s="148"/>
      <c r="V62" s="148"/>
    </row>
    <row r="63" spans="1:22" ht="15.75" customHeight="1" x14ac:dyDescent="0.2">
      <c r="A63" s="144" t="s">
        <v>2448</v>
      </c>
      <c r="B63" s="144" t="s">
        <v>382</v>
      </c>
      <c r="C63" s="148"/>
      <c r="D63" s="149" t="s">
        <v>2449</v>
      </c>
      <c r="E63" s="148"/>
      <c r="F63" s="148"/>
      <c r="G63" s="149" t="s">
        <v>2449</v>
      </c>
      <c r="H63" s="148"/>
      <c r="I63" s="148"/>
      <c r="J63" s="148"/>
      <c r="K63" s="148"/>
      <c r="L63" s="148"/>
      <c r="M63" s="148"/>
      <c r="N63" s="148"/>
      <c r="O63" s="148"/>
      <c r="P63" s="148"/>
      <c r="Q63" s="148"/>
      <c r="R63" s="148"/>
      <c r="S63" s="148"/>
      <c r="T63" s="148"/>
      <c r="U63" s="148"/>
      <c r="V63" s="148"/>
    </row>
    <row r="64" spans="1:22" ht="15.75" customHeight="1" x14ac:dyDescent="0.2">
      <c r="A64" s="144" t="s">
        <v>2448</v>
      </c>
      <c r="B64" s="144" t="s">
        <v>28</v>
      </c>
      <c r="C64" s="149" t="s">
        <v>2449</v>
      </c>
      <c r="D64" s="148"/>
      <c r="E64" s="148"/>
      <c r="F64" s="148"/>
      <c r="G64" s="148"/>
      <c r="H64" s="148"/>
      <c r="I64" s="148"/>
      <c r="J64" s="148"/>
      <c r="K64" s="148"/>
      <c r="L64" s="148"/>
      <c r="M64" s="148"/>
      <c r="N64" s="148"/>
      <c r="O64" s="148"/>
      <c r="P64" s="148"/>
      <c r="Q64" s="148"/>
      <c r="R64" s="148"/>
      <c r="S64" s="148"/>
      <c r="T64" s="148"/>
      <c r="U64" s="148"/>
      <c r="V64" s="148"/>
    </row>
    <row r="65" spans="1:22" ht="15.75" customHeight="1" x14ac:dyDescent="0.2">
      <c r="A65" s="144" t="s">
        <v>2448</v>
      </c>
      <c r="B65" s="144" t="s">
        <v>31</v>
      </c>
      <c r="C65" s="149" t="s">
        <v>2449</v>
      </c>
      <c r="D65" s="148"/>
      <c r="E65" s="148"/>
      <c r="F65" s="148"/>
      <c r="G65" s="148"/>
      <c r="H65" s="148"/>
      <c r="I65" s="148"/>
      <c r="J65" s="148"/>
      <c r="K65" s="148"/>
      <c r="L65" s="148"/>
      <c r="M65" s="148"/>
      <c r="N65" s="148"/>
      <c r="O65" s="148"/>
      <c r="P65" s="148"/>
      <c r="Q65" s="148"/>
      <c r="R65" s="148"/>
      <c r="S65" s="148"/>
      <c r="T65" s="148"/>
      <c r="U65" s="148"/>
      <c r="V65" s="148"/>
    </row>
    <row r="66" spans="1:22" ht="15.75" customHeight="1" x14ac:dyDescent="0.2">
      <c r="A66" s="144" t="s">
        <v>2448</v>
      </c>
      <c r="B66" s="144" t="s">
        <v>469</v>
      </c>
      <c r="C66" s="148"/>
      <c r="D66" s="148"/>
      <c r="E66" s="149" t="s">
        <v>2449</v>
      </c>
      <c r="F66" s="148"/>
      <c r="G66" s="148"/>
      <c r="H66" s="148"/>
      <c r="I66" s="148"/>
      <c r="J66" s="148"/>
      <c r="K66" s="149" t="s">
        <v>2449</v>
      </c>
      <c r="L66" s="148"/>
      <c r="M66" s="148"/>
      <c r="N66" s="148"/>
      <c r="O66" s="148"/>
      <c r="P66" s="148"/>
      <c r="Q66" s="148"/>
      <c r="R66" s="148"/>
      <c r="S66" s="148"/>
      <c r="T66" s="148"/>
      <c r="U66" s="148"/>
      <c r="V66" s="148"/>
    </row>
    <row r="67" spans="1:22" ht="15.75" customHeight="1" x14ac:dyDescent="0.2">
      <c r="A67" s="144" t="s">
        <v>2448</v>
      </c>
      <c r="B67" s="144" t="s">
        <v>2024</v>
      </c>
      <c r="C67" s="148"/>
      <c r="D67" s="148"/>
      <c r="E67" s="148"/>
      <c r="F67" s="148"/>
      <c r="G67" s="148"/>
      <c r="H67" s="148"/>
      <c r="I67" s="148"/>
      <c r="J67" s="148"/>
      <c r="K67" s="148"/>
      <c r="L67" s="148"/>
      <c r="M67" s="148"/>
      <c r="N67" s="148"/>
      <c r="O67" s="149" t="s">
        <v>2449</v>
      </c>
      <c r="P67" s="148"/>
      <c r="Q67" s="148"/>
      <c r="R67" s="148"/>
      <c r="S67" s="148"/>
      <c r="T67" s="148"/>
      <c r="U67" s="148"/>
      <c r="V67" s="148"/>
    </row>
    <row r="68" spans="1:22" ht="15.75" customHeight="1" x14ac:dyDescent="0.2">
      <c r="A68" s="144" t="s">
        <v>2448</v>
      </c>
      <c r="B68" s="144" t="s">
        <v>2029</v>
      </c>
      <c r="C68" s="148"/>
      <c r="D68" s="148"/>
      <c r="E68" s="148"/>
      <c r="F68" s="148"/>
      <c r="G68" s="148"/>
      <c r="H68" s="148"/>
      <c r="I68" s="149" t="s">
        <v>2449</v>
      </c>
      <c r="J68" s="148"/>
      <c r="K68" s="148"/>
      <c r="L68" s="148"/>
      <c r="M68" s="148"/>
      <c r="N68" s="148"/>
      <c r="O68" s="148"/>
      <c r="P68" s="148"/>
      <c r="Q68" s="149" t="s">
        <v>2449</v>
      </c>
      <c r="R68" s="148"/>
      <c r="S68" s="148"/>
      <c r="T68" s="148"/>
      <c r="U68" s="148"/>
      <c r="V68" s="148"/>
    </row>
    <row r="69" spans="1:22" ht="15.75" hidden="1" customHeight="1" x14ac:dyDescent="0.2">
      <c r="A69" s="144" t="s">
        <v>2450</v>
      </c>
      <c r="B69" s="144" t="s">
        <v>2806</v>
      </c>
      <c r="C69" s="148"/>
      <c r="D69" s="151" t="s">
        <v>2451</v>
      </c>
      <c r="E69" s="148"/>
      <c r="F69" s="148"/>
      <c r="G69" s="148"/>
      <c r="H69" s="148"/>
      <c r="I69" s="148"/>
      <c r="J69" s="148"/>
      <c r="K69" s="148"/>
      <c r="L69" s="148"/>
      <c r="M69" s="148"/>
      <c r="N69" s="148"/>
      <c r="O69" s="148"/>
      <c r="P69" s="148"/>
      <c r="Q69" s="148"/>
      <c r="R69" s="148"/>
      <c r="S69" s="148"/>
      <c r="T69" s="148"/>
      <c r="U69" s="148"/>
      <c r="V69" s="148"/>
    </row>
    <row r="70" spans="1:22" ht="15.75" hidden="1" customHeight="1" x14ac:dyDescent="0.2">
      <c r="A70" s="144" t="s">
        <v>2450</v>
      </c>
      <c r="B70" s="144" t="s">
        <v>807</v>
      </c>
      <c r="C70" s="148"/>
      <c r="D70" s="148"/>
      <c r="E70" s="148"/>
      <c r="F70" s="148"/>
      <c r="G70" s="151" t="s">
        <v>2451</v>
      </c>
      <c r="H70" s="148"/>
      <c r="I70" s="148"/>
      <c r="J70" s="148"/>
      <c r="K70" s="148"/>
      <c r="L70" s="148"/>
      <c r="M70" s="148"/>
      <c r="N70" s="148"/>
      <c r="O70" s="148"/>
      <c r="P70" s="148"/>
      <c r="Q70" s="148"/>
      <c r="R70" s="148"/>
      <c r="S70" s="148"/>
      <c r="T70" s="148"/>
      <c r="U70" s="148"/>
      <c r="V70" s="148"/>
    </row>
    <row r="71" spans="1:22" ht="15.75" hidden="1" customHeight="1" x14ac:dyDescent="0.2">
      <c r="A71" s="144" t="s">
        <v>2450</v>
      </c>
      <c r="B71" s="144" t="s">
        <v>2047</v>
      </c>
      <c r="C71" s="148"/>
      <c r="D71" s="151" t="s">
        <v>2451</v>
      </c>
      <c r="E71" s="151" t="s">
        <v>2451</v>
      </c>
      <c r="F71" s="151" t="s">
        <v>2451</v>
      </c>
      <c r="G71" s="148"/>
      <c r="H71" s="151" t="s">
        <v>2451</v>
      </c>
      <c r="I71" s="151" t="s">
        <v>2451</v>
      </c>
      <c r="J71" s="151" t="s">
        <v>2451</v>
      </c>
      <c r="K71" s="148"/>
      <c r="L71" s="148"/>
      <c r="M71" s="151" t="s">
        <v>2451</v>
      </c>
      <c r="N71" s="148"/>
      <c r="O71" s="148"/>
      <c r="P71" s="151" t="s">
        <v>2451</v>
      </c>
      <c r="Q71" s="151" t="s">
        <v>2451</v>
      </c>
      <c r="R71" s="151" t="s">
        <v>2451</v>
      </c>
      <c r="S71" s="148"/>
      <c r="T71" s="148"/>
      <c r="U71" s="148"/>
      <c r="V71" s="148"/>
    </row>
    <row r="72" spans="1:22" ht="15.75" hidden="1" customHeight="1" x14ac:dyDescent="0.2">
      <c r="A72" s="144" t="s">
        <v>2450</v>
      </c>
      <c r="B72" s="144" t="s">
        <v>2053</v>
      </c>
      <c r="C72" s="148"/>
      <c r="D72" s="148"/>
      <c r="E72" s="148"/>
      <c r="F72" s="148"/>
      <c r="G72" s="148"/>
      <c r="H72" s="148"/>
      <c r="I72" s="148"/>
      <c r="J72" s="151" t="s">
        <v>2451</v>
      </c>
      <c r="K72" s="148"/>
      <c r="L72" s="148"/>
      <c r="M72" s="148"/>
      <c r="N72" s="148"/>
      <c r="O72" s="148"/>
      <c r="P72" s="148"/>
      <c r="Q72" s="148"/>
      <c r="R72" s="148"/>
      <c r="S72" s="148"/>
      <c r="T72" s="148"/>
      <c r="U72" s="148"/>
      <c r="V72" s="148"/>
    </row>
    <row r="73" spans="1:22" ht="15.75" customHeight="1" x14ac:dyDescent="0.2">
      <c r="A73" s="144" t="s">
        <v>2448</v>
      </c>
      <c r="B73" s="144" t="s">
        <v>1419</v>
      </c>
      <c r="C73" s="148"/>
      <c r="D73" s="148"/>
      <c r="E73" s="148"/>
      <c r="F73" s="148"/>
      <c r="G73" s="148"/>
      <c r="H73" s="148"/>
      <c r="I73" s="148"/>
      <c r="J73" s="148"/>
      <c r="K73" s="148"/>
      <c r="L73" s="148"/>
      <c r="M73" s="148"/>
      <c r="N73" s="148"/>
      <c r="O73" s="148"/>
      <c r="P73" s="148"/>
      <c r="Q73" s="148"/>
      <c r="R73" s="148"/>
      <c r="S73" s="148"/>
      <c r="T73" s="149" t="s">
        <v>2449</v>
      </c>
      <c r="U73" s="148"/>
      <c r="V73" s="149" t="s">
        <v>2449</v>
      </c>
    </row>
    <row r="74" spans="1:22" ht="15.75" hidden="1" customHeight="1" x14ac:dyDescent="0.2">
      <c r="A74" s="144" t="s">
        <v>2450</v>
      </c>
      <c r="B74" s="144" t="s">
        <v>2065</v>
      </c>
      <c r="C74" s="148"/>
      <c r="D74" s="148"/>
      <c r="E74" s="148"/>
      <c r="F74" s="148"/>
      <c r="G74" s="148"/>
      <c r="H74" s="148"/>
      <c r="I74" s="148"/>
      <c r="J74" s="148"/>
      <c r="K74" s="148"/>
      <c r="L74" s="148"/>
      <c r="M74" s="148"/>
      <c r="N74" s="151" t="s">
        <v>2451</v>
      </c>
      <c r="O74" s="148"/>
      <c r="P74" s="148"/>
      <c r="Q74" s="148"/>
      <c r="R74" s="148"/>
      <c r="S74" s="148"/>
      <c r="T74" s="148"/>
      <c r="U74" s="148"/>
      <c r="V74" s="148"/>
    </row>
    <row r="75" spans="1:22" ht="15.75" hidden="1" customHeight="1" x14ac:dyDescent="0.2">
      <c r="A75" s="144" t="s">
        <v>2450</v>
      </c>
      <c r="B75" s="144" t="s">
        <v>2068</v>
      </c>
      <c r="C75" s="151" t="s">
        <v>2451</v>
      </c>
      <c r="D75" s="151" t="s">
        <v>2451</v>
      </c>
      <c r="E75" s="151" t="s">
        <v>2451</v>
      </c>
      <c r="F75" s="151" t="s">
        <v>2451</v>
      </c>
      <c r="G75" s="151" t="s">
        <v>2451</v>
      </c>
      <c r="H75" s="148"/>
      <c r="I75" s="151" t="s">
        <v>2451</v>
      </c>
      <c r="J75" s="148"/>
      <c r="K75" s="148"/>
      <c r="L75" s="148"/>
      <c r="M75" s="151" t="s">
        <v>2451</v>
      </c>
      <c r="N75" s="148"/>
      <c r="O75" s="148"/>
      <c r="P75" s="148"/>
      <c r="Q75" s="151" t="s">
        <v>2451</v>
      </c>
      <c r="R75" s="148"/>
      <c r="S75" s="148"/>
      <c r="T75" s="148"/>
      <c r="U75" s="151" t="s">
        <v>2451</v>
      </c>
      <c r="V75" s="148"/>
    </row>
    <row r="76" spans="1:22" ht="15.75" customHeight="1" x14ac:dyDescent="0.2">
      <c r="A76" s="144" t="s">
        <v>2448</v>
      </c>
      <c r="B76" s="144" t="s">
        <v>2075</v>
      </c>
      <c r="C76" s="148"/>
      <c r="D76" s="149" t="s">
        <v>2449</v>
      </c>
      <c r="E76" s="148"/>
      <c r="F76" s="148"/>
      <c r="G76" s="148"/>
      <c r="H76" s="148"/>
      <c r="I76" s="148"/>
      <c r="J76" s="148"/>
      <c r="K76" s="148"/>
      <c r="L76" s="148"/>
      <c r="M76" s="148"/>
      <c r="N76" s="148"/>
      <c r="O76" s="148"/>
      <c r="P76" s="148"/>
      <c r="Q76" s="148"/>
      <c r="R76" s="148"/>
      <c r="S76" s="148"/>
      <c r="T76" s="148"/>
      <c r="U76" s="148"/>
      <c r="V76" s="148"/>
    </row>
    <row r="77" spans="1:22" ht="15.75" customHeight="1" x14ac:dyDescent="0.2">
      <c r="A77" s="144" t="s">
        <v>2448</v>
      </c>
      <c r="B77" s="144" t="s">
        <v>2476</v>
      </c>
      <c r="C77" s="148"/>
      <c r="D77" s="148"/>
      <c r="E77" s="148"/>
      <c r="F77" s="148"/>
      <c r="G77" s="148"/>
      <c r="H77" s="148"/>
      <c r="I77" s="148"/>
      <c r="J77" s="148"/>
      <c r="K77" s="148"/>
      <c r="L77" s="148"/>
      <c r="M77" s="148"/>
      <c r="N77" s="148"/>
      <c r="O77" s="148"/>
      <c r="P77" s="149" t="s">
        <v>2449</v>
      </c>
      <c r="Q77" s="148"/>
      <c r="R77" s="148"/>
      <c r="S77" s="148"/>
      <c r="T77" s="148"/>
      <c r="U77" s="148"/>
      <c r="V77" s="148"/>
    </row>
    <row r="78" spans="1:22" ht="15.75" customHeight="1" x14ac:dyDescent="0.2">
      <c r="A78" s="144" t="s">
        <v>2448</v>
      </c>
      <c r="B78" s="144" t="s">
        <v>2093</v>
      </c>
      <c r="C78" s="148"/>
      <c r="D78" s="148"/>
      <c r="E78" s="148"/>
      <c r="F78" s="148"/>
      <c r="G78" s="148"/>
      <c r="H78" s="148"/>
      <c r="I78" s="148"/>
      <c r="J78" s="148"/>
      <c r="K78" s="148"/>
      <c r="L78" s="149" t="s">
        <v>2449</v>
      </c>
      <c r="M78" s="148"/>
      <c r="N78" s="148"/>
      <c r="O78" s="148"/>
      <c r="P78" s="148"/>
      <c r="Q78" s="148"/>
      <c r="R78" s="148"/>
      <c r="S78" s="148"/>
      <c r="T78" s="148"/>
      <c r="U78" s="148"/>
      <c r="V78" s="148"/>
    </row>
    <row r="79" spans="1:22" ht="15.75" customHeight="1" x14ac:dyDescent="0.2">
      <c r="A79" s="144" t="s">
        <v>2448</v>
      </c>
      <c r="B79" s="144" t="s">
        <v>2480</v>
      </c>
      <c r="C79" s="148"/>
      <c r="D79" s="148"/>
      <c r="E79" s="148"/>
      <c r="F79" s="148"/>
      <c r="G79" s="148"/>
      <c r="H79" s="148"/>
      <c r="I79" s="148"/>
      <c r="J79" s="148"/>
      <c r="K79" s="148"/>
      <c r="L79" s="148"/>
      <c r="M79" s="148"/>
      <c r="N79" s="148"/>
      <c r="O79" s="149" t="s">
        <v>2449</v>
      </c>
      <c r="P79" s="148"/>
      <c r="Q79" s="148"/>
      <c r="R79" s="148"/>
      <c r="S79" s="148"/>
      <c r="T79" s="148"/>
      <c r="U79" s="148"/>
      <c r="V79" s="148"/>
    </row>
    <row r="80" spans="1:22" ht="15.75" customHeight="1" x14ac:dyDescent="0.2">
      <c r="A80" s="144" t="s">
        <v>2448</v>
      </c>
      <c r="B80" s="144" t="s">
        <v>2101</v>
      </c>
      <c r="C80" s="148"/>
      <c r="D80" s="148"/>
      <c r="E80" s="148"/>
      <c r="F80" s="148"/>
      <c r="G80" s="148"/>
      <c r="H80" s="148"/>
      <c r="I80" s="148"/>
      <c r="J80" s="148"/>
      <c r="K80" s="148"/>
      <c r="L80" s="148"/>
      <c r="M80" s="148"/>
      <c r="N80" s="149" t="s">
        <v>2449</v>
      </c>
      <c r="O80" s="148"/>
      <c r="P80" s="148"/>
      <c r="Q80" s="148"/>
      <c r="R80" s="148"/>
      <c r="S80" s="148"/>
      <c r="T80" s="148"/>
      <c r="U80" s="148"/>
      <c r="V80" s="148"/>
    </row>
    <row r="81" spans="1:22" ht="15.75" customHeight="1" x14ac:dyDescent="0.2">
      <c r="A81" s="144" t="s">
        <v>2448</v>
      </c>
      <c r="B81" s="144" t="s">
        <v>2479</v>
      </c>
      <c r="C81" s="148"/>
      <c r="D81" s="148"/>
      <c r="E81" s="149" t="s">
        <v>2449</v>
      </c>
      <c r="F81" s="149" t="s">
        <v>2449</v>
      </c>
      <c r="G81" s="149" t="s">
        <v>2449</v>
      </c>
      <c r="H81" s="148"/>
      <c r="I81" s="149" t="s">
        <v>2449</v>
      </c>
      <c r="J81" s="148"/>
      <c r="K81" s="149" t="s">
        <v>2449</v>
      </c>
      <c r="L81" s="148"/>
      <c r="M81" s="149" t="s">
        <v>2449</v>
      </c>
      <c r="N81" s="148"/>
      <c r="O81" s="148"/>
      <c r="P81" s="148"/>
      <c r="Q81" s="149" t="s">
        <v>2449</v>
      </c>
      <c r="R81" s="148"/>
      <c r="S81" s="148"/>
      <c r="T81" s="148"/>
      <c r="U81" s="149" t="s">
        <v>2449</v>
      </c>
      <c r="V81" s="148"/>
    </row>
    <row r="82" spans="1:22" ht="15.75" customHeight="1" x14ac:dyDescent="0.2">
      <c r="A82" s="144" t="s">
        <v>2448</v>
      </c>
      <c r="B82" s="144" t="s">
        <v>2105</v>
      </c>
      <c r="C82" s="148"/>
      <c r="D82" s="148"/>
      <c r="E82" s="148"/>
      <c r="F82" s="148"/>
      <c r="G82" s="148"/>
      <c r="H82" s="148"/>
      <c r="I82" s="148"/>
      <c r="J82" s="148"/>
      <c r="K82" s="148"/>
      <c r="L82" s="148"/>
      <c r="M82" s="148"/>
      <c r="N82" s="148"/>
      <c r="O82" s="148"/>
      <c r="P82" s="148"/>
      <c r="Q82" s="148"/>
      <c r="R82" s="148"/>
      <c r="S82" s="148"/>
      <c r="T82" s="148"/>
      <c r="U82" s="148"/>
      <c r="V82" s="149" t="s">
        <v>2449</v>
      </c>
    </row>
    <row r="83" spans="1:22" ht="15.75" customHeight="1" x14ac:dyDescent="0.2">
      <c r="A83" s="144" t="s">
        <v>2448</v>
      </c>
      <c r="B83" s="144" t="s">
        <v>2478</v>
      </c>
      <c r="C83" s="148"/>
      <c r="D83" s="148"/>
      <c r="E83" s="148"/>
      <c r="F83" s="148"/>
      <c r="G83" s="148"/>
      <c r="H83" s="148"/>
      <c r="I83" s="148"/>
      <c r="J83" s="148"/>
      <c r="K83" s="148"/>
      <c r="L83" s="148"/>
      <c r="M83" s="148"/>
      <c r="N83" s="148"/>
      <c r="O83" s="148"/>
      <c r="P83" s="148"/>
      <c r="Q83" s="148"/>
      <c r="R83" s="148"/>
      <c r="S83" s="148"/>
      <c r="T83" s="148"/>
      <c r="U83" s="148"/>
      <c r="V83" s="149" t="s">
        <v>2449</v>
      </c>
    </row>
    <row r="84" spans="1:22" ht="15.75" customHeight="1" x14ac:dyDescent="0.2">
      <c r="A84" s="144" t="s">
        <v>2448</v>
      </c>
      <c r="B84" s="144" t="s">
        <v>1053</v>
      </c>
      <c r="C84" s="148"/>
      <c r="D84" s="148"/>
      <c r="E84" s="148"/>
      <c r="F84" s="148"/>
      <c r="G84" s="148"/>
      <c r="H84" s="148"/>
      <c r="I84" s="148"/>
      <c r="J84" s="148"/>
      <c r="K84" s="148"/>
      <c r="L84" s="148"/>
      <c r="M84" s="148"/>
      <c r="N84" s="148"/>
      <c r="O84" s="149" t="s">
        <v>2449</v>
      </c>
      <c r="P84" s="148"/>
      <c r="Q84" s="148"/>
      <c r="R84" s="148"/>
      <c r="S84" s="148"/>
      <c r="T84" s="148"/>
      <c r="U84" s="148"/>
      <c r="V84" s="148"/>
    </row>
    <row r="85" spans="1:22" ht="15.75" hidden="1" customHeight="1" x14ac:dyDescent="0.2">
      <c r="A85" s="144" t="s">
        <v>2450</v>
      </c>
      <c r="B85" s="144" t="s">
        <v>452</v>
      </c>
      <c r="C85" s="148"/>
      <c r="D85" s="148"/>
      <c r="E85" s="151" t="s">
        <v>2451</v>
      </c>
      <c r="F85" s="151" t="s">
        <v>2451</v>
      </c>
      <c r="G85" s="151" t="s">
        <v>2451</v>
      </c>
      <c r="H85" s="148"/>
      <c r="I85" s="151" t="s">
        <v>2451</v>
      </c>
      <c r="J85" s="148"/>
      <c r="K85" s="151" t="s">
        <v>2451</v>
      </c>
      <c r="L85" s="148"/>
      <c r="M85" s="151" t="s">
        <v>2451</v>
      </c>
      <c r="N85" s="148"/>
      <c r="O85" s="148"/>
      <c r="P85" s="148"/>
      <c r="Q85" s="151" t="s">
        <v>2451</v>
      </c>
      <c r="R85" s="148"/>
      <c r="S85" s="148"/>
      <c r="T85" s="148"/>
      <c r="U85" s="148"/>
      <c r="V85" s="148"/>
    </row>
    <row r="86" spans="1:22" ht="15.75" customHeight="1" x14ac:dyDescent="0.2">
      <c r="A86" s="144" t="s">
        <v>2448</v>
      </c>
      <c r="B86" s="144" t="s">
        <v>16</v>
      </c>
      <c r="C86" s="149" t="s">
        <v>2449</v>
      </c>
      <c r="D86" s="148"/>
      <c r="E86" s="148"/>
      <c r="F86" s="148"/>
      <c r="G86" s="148"/>
      <c r="H86" s="148"/>
      <c r="I86" s="148"/>
      <c r="J86" s="148"/>
      <c r="K86" s="148"/>
      <c r="L86" s="148"/>
      <c r="M86" s="148"/>
      <c r="N86" s="148"/>
      <c r="O86" s="148"/>
      <c r="P86" s="148"/>
      <c r="Q86" s="148"/>
      <c r="R86" s="148"/>
      <c r="S86" s="148"/>
      <c r="T86" s="148"/>
      <c r="U86" s="148"/>
      <c r="V86" s="148"/>
    </row>
    <row r="87" spans="1:22" ht="15.75" hidden="1" customHeight="1" x14ac:dyDescent="0.2">
      <c r="A87" s="144" t="s">
        <v>2450</v>
      </c>
      <c r="B87" s="144" t="s">
        <v>2136</v>
      </c>
      <c r="C87" s="148"/>
      <c r="D87" s="148"/>
      <c r="E87" s="148"/>
      <c r="F87" s="148"/>
      <c r="G87" s="151" t="s">
        <v>2451</v>
      </c>
      <c r="H87" s="148"/>
      <c r="I87" s="148"/>
      <c r="J87" s="148"/>
      <c r="K87" s="148"/>
      <c r="L87" s="148"/>
      <c r="M87" s="148"/>
      <c r="N87" s="148"/>
      <c r="O87" s="148"/>
      <c r="P87" s="148"/>
      <c r="Q87" s="148"/>
      <c r="R87" s="148"/>
      <c r="S87" s="148"/>
      <c r="T87" s="148"/>
      <c r="U87" s="148"/>
      <c r="V87" s="148"/>
    </row>
    <row r="88" spans="1:22" ht="15.75" customHeight="1" x14ac:dyDescent="0.2">
      <c r="A88" s="144" t="s">
        <v>2448</v>
      </c>
      <c r="B88" s="144" t="s">
        <v>2143</v>
      </c>
      <c r="C88" s="148"/>
      <c r="D88" s="148"/>
      <c r="E88" s="149" t="s">
        <v>2449</v>
      </c>
      <c r="F88" s="148"/>
      <c r="G88" s="148"/>
      <c r="H88" s="148"/>
      <c r="I88" s="148"/>
      <c r="J88" s="148"/>
      <c r="K88" s="148"/>
      <c r="L88" s="148"/>
      <c r="M88" s="148"/>
      <c r="N88" s="148"/>
      <c r="O88" s="148"/>
      <c r="P88" s="148"/>
      <c r="Q88" s="148"/>
      <c r="R88" s="148"/>
      <c r="S88" s="148"/>
      <c r="T88" s="148"/>
      <c r="U88" s="148"/>
      <c r="V88" s="148"/>
    </row>
    <row r="89" spans="1:22" ht="15.75" customHeight="1" x14ac:dyDescent="0.2">
      <c r="A89" s="144" t="s">
        <v>2448</v>
      </c>
      <c r="B89" s="144" t="s">
        <v>2148</v>
      </c>
      <c r="C89" s="148"/>
      <c r="D89" s="148"/>
      <c r="E89" s="148"/>
      <c r="F89" s="148"/>
      <c r="G89" s="148"/>
      <c r="H89" s="148"/>
      <c r="I89" s="148"/>
      <c r="J89" s="148"/>
      <c r="K89" s="148"/>
      <c r="L89" s="148"/>
      <c r="M89" s="148"/>
      <c r="N89" s="148"/>
      <c r="O89" s="149" t="s">
        <v>2449</v>
      </c>
      <c r="P89" s="148"/>
      <c r="Q89" s="148"/>
      <c r="R89" s="148"/>
      <c r="S89" s="148"/>
      <c r="T89" s="148"/>
      <c r="U89" s="148"/>
      <c r="V89" s="148"/>
    </row>
    <row r="90" spans="1:22" ht="15.75" hidden="1" customHeight="1" x14ac:dyDescent="0.2">
      <c r="A90" s="144" t="s">
        <v>2450</v>
      </c>
      <c r="B90" s="144" t="s">
        <v>2155</v>
      </c>
      <c r="C90" s="151" t="s">
        <v>2451</v>
      </c>
      <c r="D90" s="151" t="s">
        <v>2451</v>
      </c>
      <c r="E90" s="151" t="s">
        <v>2451</v>
      </c>
      <c r="F90" s="151" t="s">
        <v>2451</v>
      </c>
      <c r="G90" s="151" t="s">
        <v>2451</v>
      </c>
      <c r="H90" s="148"/>
      <c r="I90" s="151" t="s">
        <v>2451</v>
      </c>
      <c r="J90" s="148"/>
      <c r="K90" s="148"/>
      <c r="L90" s="148"/>
      <c r="M90" s="151" t="s">
        <v>2451</v>
      </c>
      <c r="N90" s="148"/>
      <c r="O90" s="148"/>
      <c r="P90" s="148"/>
      <c r="Q90" s="151" t="s">
        <v>2451</v>
      </c>
      <c r="R90" s="148"/>
      <c r="S90" s="148"/>
      <c r="T90" s="148"/>
      <c r="U90" s="148"/>
      <c r="V90" s="148"/>
    </row>
    <row r="91" spans="1:22" ht="15.75" customHeight="1" x14ac:dyDescent="0.2">
      <c r="A91" s="144" t="s">
        <v>2448</v>
      </c>
      <c r="B91" s="144" t="s">
        <v>2698</v>
      </c>
      <c r="C91" s="148"/>
      <c r="D91" s="148"/>
      <c r="E91" s="149" t="s">
        <v>2449</v>
      </c>
      <c r="F91" s="149" t="s">
        <v>2449</v>
      </c>
      <c r="G91" s="148"/>
      <c r="H91" s="148"/>
      <c r="I91" s="148"/>
      <c r="J91" s="148"/>
      <c r="K91" s="148"/>
      <c r="L91" s="148"/>
      <c r="M91" s="148"/>
      <c r="N91" s="148"/>
      <c r="O91" s="148"/>
      <c r="P91" s="148"/>
      <c r="Q91" s="148"/>
      <c r="R91" s="148"/>
      <c r="S91" s="148"/>
      <c r="T91" s="148"/>
      <c r="U91" s="149" t="s">
        <v>2449</v>
      </c>
      <c r="V91" s="148"/>
    </row>
    <row r="92" spans="1:22" ht="15.75" hidden="1" customHeight="1" x14ac:dyDescent="0.2">
      <c r="A92" s="144" t="s">
        <v>2450</v>
      </c>
      <c r="B92" s="144" t="s">
        <v>2173</v>
      </c>
      <c r="C92" s="148"/>
      <c r="D92" s="151" t="s">
        <v>2451</v>
      </c>
      <c r="E92" s="148"/>
      <c r="F92" s="148"/>
      <c r="G92" s="151" t="s">
        <v>2451</v>
      </c>
      <c r="H92" s="148"/>
      <c r="I92" s="148"/>
      <c r="J92" s="148"/>
      <c r="K92" s="148"/>
      <c r="L92" s="148"/>
      <c r="M92" s="148"/>
      <c r="N92" s="148"/>
      <c r="O92" s="148"/>
      <c r="P92" s="148"/>
      <c r="Q92" s="148"/>
      <c r="R92" s="148"/>
      <c r="S92" s="148"/>
      <c r="T92" s="148"/>
      <c r="U92" s="148"/>
      <c r="V92" s="148"/>
    </row>
    <row r="93" spans="1:22" ht="15.75" customHeight="1" x14ac:dyDescent="0.2">
      <c r="A93" s="144" t="s">
        <v>2448</v>
      </c>
      <c r="B93" s="144" t="s">
        <v>1350</v>
      </c>
      <c r="C93" s="148"/>
      <c r="D93" s="148"/>
      <c r="E93" s="148"/>
      <c r="F93" s="148"/>
      <c r="G93" s="148"/>
      <c r="H93" s="148"/>
      <c r="I93" s="148"/>
      <c r="J93" s="148"/>
      <c r="K93" s="148"/>
      <c r="L93" s="148"/>
      <c r="M93" s="148"/>
      <c r="N93" s="148"/>
      <c r="O93" s="148"/>
      <c r="P93" s="148"/>
      <c r="Q93" s="148"/>
      <c r="R93" s="149" t="s">
        <v>2449</v>
      </c>
      <c r="S93" s="148"/>
      <c r="T93" s="148"/>
      <c r="U93" s="148"/>
      <c r="V93" s="148"/>
    </row>
    <row r="94" spans="1:22" ht="15.75" customHeight="1" x14ac:dyDescent="0.2">
      <c r="A94" s="144" t="s">
        <v>2448</v>
      </c>
      <c r="B94" s="144" t="s">
        <v>2481</v>
      </c>
      <c r="C94" s="148"/>
      <c r="D94" s="148"/>
      <c r="E94" s="148"/>
      <c r="F94" s="148"/>
      <c r="G94" s="148"/>
      <c r="H94" s="148"/>
      <c r="I94" s="148"/>
      <c r="J94" s="148"/>
      <c r="K94" s="148"/>
      <c r="L94" s="148"/>
      <c r="M94" s="148"/>
      <c r="N94" s="149" t="s">
        <v>2449</v>
      </c>
      <c r="O94" s="148"/>
      <c r="P94" s="148"/>
      <c r="Q94" s="148"/>
      <c r="R94" s="148"/>
      <c r="S94" s="148"/>
      <c r="T94" s="148"/>
      <c r="U94" s="148"/>
      <c r="V94" s="148"/>
    </row>
    <row r="95" spans="1:22" ht="15.75" customHeight="1" x14ac:dyDescent="0.2">
      <c r="A95" s="144" t="s">
        <v>2448</v>
      </c>
      <c r="B95" s="144" t="s">
        <v>492</v>
      </c>
      <c r="C95" s="148"/>
      <c r="D95" s="148"/>
      <c r="E95" s="149" t="s">
        <v>2449</v>
      </c>
      <c r="F95" s="149" t="s">
        <v>2449</v>
      </c>
      <c r="G95" s="148"/>
      <c r="H95" s="148"/>
      <c r="I95" s="149" t="s">
        <v>2449</v>
      </c>
      <c r="J95" s="148"/>
      <c r="K95" s="148"/>
      <c r="L95" s="148"/>
      <c r="M95" s="148"/>
      <c r="N95" s="148"/>
      <c r="O95" s="148"/>
      <c r="P95" s="148"/>
      <c r="Q95" s="149" t="s">
        <v>2449</v>
      </c>
      <c r="R95" s="148"/>
      <c r="S95" s="148"/>
      <c r="T95" s="148"/>
      <c r="U95" s="148"/>
      <c r="V95" s="148"/>
    </row>
    <row r="96" spans="1:22" ht="15.75" hidden="1" customHeight="1" x14ac:dyDescent="0.2">
      <c r="A96" s="144" t="s">
        <v>2450</v>
      </c>
      <c r="B96" s="144" t="s">
        <v>284</v>
      </c>
      <c r="C96" s="148"/>
      <c r="D96" s="151" t="s">
        <v>2451</v>
      </c>
      <c r="E96" s="148"/>
      <c r="F96" s="148"/>
      <c r="G96" s="148"/>
      <c r="H96" s="148"/>
      <c r="I96" s="148"/>
      <c r="J96" s="148"/>
      <c r="K96" s="148"/>
      <c r="L96" s="148"/>
      <c r="M96" s="148"/>
      <c r="N96" s="148"/>
      <c r="O96" s="148"/>
      <c r="P96" s="148"/>
      <c r="Q96" s="148"/>
      <c r="R96" s="151" t="s">
        <v>2451</v>
      </c>
      <c r="S96" s="148"/>
      <c r="T96" s="148"/>
      <c r="U96" s="148"/>
      <c r="V96" s="151" t="s">
        <v>2451</v>
      </c>
    </row>
    <row r="97" spans="1:22" ht="15.75" hidden="1" customHeight="1" x14ac:dyDescent="0.2">
      <c r="A97" s="144" t="s">
        <v>2450</v>
      </c>
      <c r="B97" s="144" t="s">
        <v>493</v>
      </c>
      <c r="C97" s="148"/>
      <c r="D97" s="148"/>
      <c r="E97" s="151" t="s">
        <v>2451</v>
      </c>
      <c r="F97" s="148"/>
      <c r="G97" s="148"/>
      <c r="H97" s="148"/>
      <c r="I97" s="148"/>
      <c r="J97" s="148"/>
      <c r="K97" s="148"/>
      <c r="L97" s="148"/>
      <c r="M97" s="148"/>
      <c r="N97" s="148"/>
      <c r="O97" s="148"/>
      <c r="P97" s="148"/>
      <c r="Q97" s="148"/>
      <c r="R97" s="148"/>
      <c r="S97" s="148"/>
      <c r="T97" s="148"/>
      <c r="U97" s="148"/>
      <c r="V97" s="148"/>
    </row>
    <row r="98" spans="1:22" ht="15.75" customHeight="1" x14ac:dyDescent="0.2">
      <c r="A98" s="144" t="s">
        <v>2448</v>
      </c>
      <c r="B98" s="144" t="s">
        <v>1598</v>
      </c>
      <c r="C98" s="148"/>
      <c r="D98" s="148"/>
      <c r="E98" s="148"/>
      <c r="F98" s="148"/>
      <c r="G98" s="148"/>
      <c r="H98" s="148"/>
      <c r="I98" s="148"/>
      <c r="J98" s="148"/>
      <c r="K98" s="148"/>
      <c r="L98" s="149" t="s">
        <v>2449</v>
      </c>
      <c r="M98" s="148"/>
      <c r="N98" s="148"/>
      <c r="O98" s="148"/>
      <c r="P98" s="148"/>
      <c r="Q98" s="148"/>
      <c r="R98" s="148"/>
      <c r="S98" s="148"/>
      <c r="T98" s="148"/>
      <c r="U98" s="148"/>
      <c r="V98" s="148"/>
    </row>
    <row r="99" spans="1:22" ht="15.75" customHeight="1" x14ac:dyDescent="0.2">
      <c r="A99" s="144" t="s">
        <v>2448</v>
      </c>
      <c r="B99" s="144" t="s">
        <v>1228</v>
      </c>
      <c r="C99" s="149" t="s">
        <v>2449</v>
      </c>
      <c r="D99" s="148"/>
      <c r="E99" s="148"/>
      <c r="F99" s="148"/>
      <c r="G99" s="148"/>
      <c r="H99" s="149" t="s">
        <v>2449</v>
      </c>
      <c r="I99" s="148"/>
      <c r="J99" s="149" t="s">
        <v>2449</v>
      </c>
      <c r="K99" s="148"/>
      <c r="L99" s="149" t="s">
        <v>2449</v>
      </c>
      <c r="M99" s="148"/>
      <c r="N99" s="148"/>
      <c r="O99" s="148"/>
      <c r="P99" s="148"/>
      <c r="Q99" s="148"/>
      <c r="R99" s="149" t="s">
        <v>2449</v>
      </c>
      <c r="S99" s="148"/>
      <c r="T99" s="148"/>
      <c r="U99" s="148"/>
      <c r="V99" s="148"/>
    </row>
    <row r="100" spans="1:22" ht="15.75" customHeight="1" x14ac:dyDescent="0.2">
      <c r="A100" s="144" t="s">
        <v>2448</v>
      </c>
      <c r="B100" s="144" t="s">
        <v>557</v>
      </c>
      <c r="C100" s="148"/>
      <c r="D100" s="148"/>
      <c r="E100" s="149" t="s">
        <v>2449</v>
      </c>
      <c r="F100" s="148"/>
      <c r="G100" s="148"/>
      <c r="H100" s="148"/>
      <c r="I100" s="148"/>
      <c r="J100" s="148"/>
      <c r="K100" s="148"/>
      <c r="L100" s="148"/>
      <c r="M100" s="148"/>
      <c r="N100" s="148"/>
      <c r="O100" s="148"/>
      <c r="P100" s="148"/>
      <c r="Q100" s="148"/>
      <c r="R100" s="148"/>
      <c r="S100" s="148"/>
      <c r="T100" s="148"/>
      <c r="U100" s="148"/>
      <c r="V100" s="148"/>
    </row>
    <row r="101" spans="1:22" ht="15.75" customHeight="1" x14ac:dyDescent="0.2">
      <c r="A101" s="144" t="s">
        <v>2448</v>
      </c>
      <c r="B101" s="144" t="s">
        <v>1257</v>
      </c>
      <c r="C101" s="148"/>
      <c r="D101" s="148"/>
      <c r="E101" s="148"/>
      <c r="F101" s="148"/>
      <c r="G101" s="148"/>
      <c r="H101" s="148"/>
      <c r="I101" s="148"/>
      <c r="J101" s="148"/>
      <c r="K101" s="148"/>
      <c r="L101" s="148"/>
      <c r="M101" s="148"/>
      <c r="N101" s="148"/>
      <c r="O101" s="148"/>
      <c r="P101" s="148"/>
      <c r="Q101" s="148"/>
      <c r="R101" s="148"/>
      <c r="S101" s="148"/>
      <c r="T101" s="148"/>
      <c r="U101" s="149" t="s">
        <v>2449</v>
      </c>
      <c r="V101" s="148"/>
    </row>
    <row r="102" spans="1:22" ht="15.75" customHeight="1" x14ac:dyDescent="0.2">
      <c r="A102" s="144" t="s">
        <v>2448</v>
      </c>
      <c r="B102" s="144" t="s">
        <v>2230</v>
      </c>
      <c r="C102" s="148"/>
      <c r="D102" s="148"/>
      <c r="E102" s="148"/>
      <c r="F102" s="148"/>
      <c r="G102" s="148"/>
      <c r="H102" s="148"/>
      <c r="I102" s="148"/>
      <c r="J102" s="148"/>
      <c r="K102" s="148"/>
      <c r="L102" s="148"/>
      <c r="M102" s="148"/>
      <c r="N102" s="149" t="s">
        <v>2449</v>
      </c>
      <c r="O102" s="148"/>
      <c r="P102" s="148"/>
      <c r="Q102" s="148"/>
      <c r="R102" s="148"/>
      <c r="S102" s="148"/>
      <c r="T102" s="148"/>
      <c r="U102" s="148"/>
      <c r="V102" s="148"/>
    </row>
    <row r="103" spans="1:22" ht="15.75" hidden="1" customHeight="1" x14ac:dyDescent="0.2">
      <c r="A103" s="144" t="s">
        <v>2450</v>
      </c>
      <c r="B103" s="144" t="s">
        <v>299</v>
      </c>
      <c r="C103" s="148"/>
      <c r="D103" s="151" t="s">
        <v>2451</v>
      </c>
      <c r="E103" s="148"/>
      <c r="F103" s="148"/>
      <c r="G103" s="148"/>
      <c r="H103" s="151" t="s">
        <v>2451</v>
      </c>
      <c r="I103" s="148"/>
      <c r="J103" s="148"/>
      <c r="K103" s="148"/>
      <c r="L103" s="148"/>
      <c r="M103" s="148"/>
      <c r="N103" s="148"/>
      <c r="O103" s="148"/>
      <c r="P103" s="148"/>
      <c r="Q103" s="148"/>
      <c r="R103" s="148"/>
      <c r="S103" s="148"/>
      <c r="T103" s="148"/>
      <c r="U103" s="148"/>
      <c r="V103" s="148"/>
    </row>
    <row r="104" spans="1:22" ht="15.75" customHeight="1" x14ac:dyDescent="0.2">
      <c r="A104" s="144" t="s">
        <v>2448</v>
      </c>
      <c r="B104" s="144" t="s">
        <v>1601</v>
      </c>
      <c r="C104" s="148"/>
      <c r="D104" s="148"/>
      <c r="E104" s="148"/>
      <c r="F104" s="148"/>
      <c r="G104" s="148"/>
      <c r="H104" s="148"/>
      <c r="I104" s="148"/>
      <c r="J104" s="148"/>
      <c r="K104" s="148"/>
      <c r="L104" s="149" t="s">
        <v>2449</v>
      </c>
      <c r="M104" s="148"/>
      <c r="N104" s="148"/>
      <c r="O104" s="148"/>
      <c r="P104" s="148"/>
      <c r="Q104" s="148"/>
      <c r="R104" s="148"/>
      <c r="S104" s="148"/>
      <c r="T104" s="148"/>
      <c r="U104" s="148"/>
      <c r="V104" s="148"/>
    </row>
    <row r="105" spans="1:22" ht="15.75" customHeight="1" x14ac:dyDescent="0.2">
      <c r="A105" s="144" t="s">
        <v>2448</v>
      </c>
      <c r="B105" s="144" t="s">
        <v>2085</v>
      </c>
      <c r="C105" s="148"/>
      <c r="D105" s="148"/>
      <c r="E105" s="148"/>
      <c r="F105" s="148"/>
      <c r="G105" s="149" t="s">
        <v>2449</v>
      </c>
      <c r="H105" s="148"/>
      <c r="I105" s="148"/>
      <c r="J105" s="148"/>
      <c r="K105" s="148"/>
      <c r="L105" s="148"/>
      <c r="M105" s="148"/>
      <c r="N105" s="148"/>
      <c r="O105" s="148"/>
      <c r="P105" s="148"/>
      <c r="Q105" s="148"/>
      <c r="R105" s="148"/>
      <c r="S105" s="148"/>
      <c r="T105" s="148"/>
      <c r="U105" s="148"/>
      <c r="V105" s="148"/>
    </row>
    <row r="106" spans="1:22" ht="15.75" customHeight="1" x14ac:dyDescent="0.2">
      <c r="A106" s="144" t="s">
        <v>2448</v>
      </c>
      <c r="B106" s="144" t="s">
        <v>1617</v>
      </c>
      <c r="C106" s="148"/>
      <c r="D106" s="148"/>
      <c r="E106" s="148"/>
      <c r="F106" s="148"/>
      <c r="G106" s="148"/>
      <c r="H106" s="148"/>
      <c r="I106" s="148"/>
      <c r="J106" s="148"/>
      <c r="K106" s="148"/>
      <c r="L106" s="149" t="s">
        <v>2449</v>
      </c>
      <c r="M106" s="148"/>
      <c r="N106" s="148"/>
      <c r="O106" s="148"/>
      <c r="P106" s="148"/>
      <c r="Q106" s="148"/>
      <c r="R106" s="148"/>
      <c r="S106" s="148"/>
      <c r="T106" s="148"/>
      <c r="U106" s="148"/>
      <c r="V106" s="148"/>
    </row>
    <row r="107" spans="1:22" ht="15.75" hidden="1" customHeight="1" x14ac:dyDescent="0.2">
      <c r="A107" s="144" t="s">
        <v>2450</v>
      </c>
      <c r="B107" s="144" t="s">
        <v>2252</v>
      </c>
      <c r="C107" s="148"/>
      <c r="D107" s="148"/>
      <c r="E107" s="148"/>
      <c r="F107" s="148"/>
      <c r="G107" s="148"/>
      <c r="H107" s="148"/>
      <c r="I107" s="148"/>
      <c r="J107" s="148"/>
      <c r="K107" s="148"/>
      <c r="L107" s="148"/>
      <c r="M107" s="148"/>
      <c r="N107" s="148"/>
      <c r="O107" s="148"/>
      <c r="P107" s="148"/>
      <c r="Q107" s="148"/>
      <c r="R107" s="148"/>
      <c r="S107" s="148"/>
      <c r="T107" s="151" t="s">
        <v>2451</v>
      </c>
      <c r="U107" s="148"/>
      <c r="V107" s="151" t="s">
        <v>2451</v>
      </c>
    </row>
    <row r="108" spans="1:22" ht="15.75" hidden="1" customHeight="1" x14ac:dyDescent="0.2">
      <c r="A108" s="144" t="s">
        <v>2450</v>
      </c>
      <c r="B108" s="144" t="s">
        <v>2258</v>
      </c>
      <c r="C108" s="148"/>
      <c r="D108" s="151" t="s">
        <v>2451</v>
      </c>
      <c r="E108" s="148"/>
      <c r="F108" s="148"/>
      <c r="G108" s="148"/>
      <c r="H108" s="148"/>
      <c r="I108" s="148"/>
      <c r="J108" s="151" t="s">
        <v>2451</v>
      </c>
      <c r="K108" s="148"/>
      <c r="L108" s="151" t="s">
        <v>2451</v>
      </c>
      <c r="M108" s="148"/>
      <c r="N108" s="148"/>
      <c r="O108" s="148"/>
      <c r="P108" s="148"/>
      <c r="Q108" s="148"/>
      <c r="R108" s="148"/>
      <c r="S108" s="148"/>
      <c r="T108" s="148"/>
      <c r="U108" s="151" t="s">
        <v>2451</v>
      </c>
      <c r="V108" s="151" t="s">
        <v>2451</v>
      </c>
    </row>
    <row r="109" spans="1:22" ht="15.75" customHeight="1" x14ac:dyDescent="0.2">
      <c r="A109" s="144" t="s">
        <v>2448</v>
      </c>
      <c r="B109" s="144" t="s">
        <v>279</v>
      </c>
      <c r="C109" s="148"/>
      <c r="D109" s="149" t="s">
        <v>2449</v>
      </c>
      <c r="E109" s="149" t="s">
        <v>2449</v>
      </c>
      <c r="F109" s="148"/>
      <c r="G109" s="148"/>
      <c r="H109" s="148"/>
      <c r="I109" s="148"/>
      <c r="J109" s="148"/>
      <c r="K109" s="148"/>
      <c r="L109" s="148"/>
      <c r="M109" s="148"/>
      <c r="N109" s="148"/>
      <c r="O109" s="148"/>
      <c r="P109" s="148"/>
      <c r="Q109" s="148"/>
      <c r="R109" s="149" t="s">
        <v>2449</v>
      </c>
      <c r="S109" s="148"/>
      <c r="T109" s="149" t="s">
        <v>2449</v>
      </c>
      <c r="U109" s="148"/>
      <c r="V109" s="148"/>
    </row>
    <row r="110" spans="1:22" ht="15.75" customHeight="1" x14ac:dyDescent="0.2">
      <c r="A110" s="144" t="s">
        <v>2448</v>
      </c>
      <c r="B110" s="144" t="s">
        <v>2697</v>
      </c>
      <c r="C110" s="148"/>
      <c r="D110" s="149" t="s">
        <v>2449</v>
      </c>
      <c r="E110" s="148"/>
      <c r="F110" s="148"/>
      <c r="G110" s="148"/>
      <c r="H110" s="148"/>
      <c r="I110" s="148"/>
      <c r="J110" s="148"/>
      <c r="K110" s="148"/>
      <c r="L110" s="148"/>
      <c r="M110" s="148"/>
      <c r="N110" s="148"/>
      <c r="O110" s="148"/>
      <c r="P110" s="148"/>
      <c r="Q110" s="148"/>
      <c r="R110" s="148"/>
      <c r="S110" s="148"/>
      <c r="T110" s="148"/>
      <c r="U110" s="148"/>
      <c r="V110" s="148"/>
    </row>
    <row r="111" spans="1:22" ht="15.75" customHeight="1" x14ac:dyDescent="0.2">
      <c r="A111" s="144" t="s">
        <v>2448</v>
      </c>
      <c r="B111" s="144" t="s">
        <v>2275</v>
      </c>
      <c r="C111" s="148"/>
      <c r="D111" s="148"/>
      <c r="E111" s="148"/>
      <c r="F111" s="148"/>
      <c r="G111" s="148"/>
      <c r="H111" s="148"/>
      <c r="I111" s="148"/>
      <c r="J111" s="148"/>
      <c r="K111" s="148"/>
      <c r="L111" s="148"/>
      <c r="M111" s="148"/>
      <c r="N111" s="148"/>
      <c r="O111" s="148"/>
      <c r="P111" s="148"/>
      <c r="Q111" s="149" t="s">
        <v>2449</v>
      </c>
      <c r="R111" s="148"/>
      <c r="S111" s="148"/>
      <c r="T111" s="148"/>
      <c r="U111" s="148"/>
      <c r="V111" s="148"/>
    </row>
    <row r="112" spans="1:22" ht="15.75" customHeight="1" x14ac:dyDescent="0.2">
      <c r="A112" s="144" t="s">
        <v>2448</v>
      </c>
      <c r="B112" s="144" t="s">
        <v>845</v>
      </c>
      <c r="C112" s="148"/>
      <c r="D112" s="148"/>
      <c r="E112" s="148"/>
      <c r="F112" s="148"/>
      <c r="G112" s="148"/>
      <c r="H112" s="148"/>
      <c r="I112" s="148"/>
      <c r="J112" s="148"/>
      <c r="K112" s="148"/>
      <c r="L112" s="148"/>
      <c r="M112" s="148"/>
      <c r="N112" s="148"/>
      <c r="O112" s="148"/>
      <c r="P112" s="149" t="s">
        <v>2449</v>
      </c>
      <c r="Q112" s="148"/>
      <c r="R112" s="148"/>
      <c r="S112" s="148"/>
      <c r="T112" s="148"/>
      <c r="U112" s="148"/>
      <c r="V112" s="148"/>
    </row>
    <row r="113" spans="1:22" ht="15.75" hidden="1" customHeight="1" x14ac:dyDescent="0.2">
      <c r="A113" s="144" t="s">
        <v>2450</v>
      </c>
      <c r="B113" s="144" t="s">
        <v>1235</v>
      </c>
      <c r="C113" s="148"/>
      <c r="D113" s="148"/>
      <c r="E113" s="148"/>
      <c r="F113" s="148"/>
      <c r="G113" s="148"/>
      <c r="H113" s="148"/>
      <c r="I113" s="148"/>
      <c r="J113" s="148"/>
      <c r="K113" s="148"/>
      <c r="L113" s="148"/>
      <c r="M113" s="148"/>
      <c r="N113" s="148"/>
      <c r="O113" s="148"/>
      <c r="P113" s="148"/>
      <c r="Q113" s="148"/>
      <c r="R113" s="148"/>
      <c r="S113" s="148"/>
      <c r="T113" s="148"/>
      <c r="U113" s="151" t="s">
        <v>2451</v>
      </c>
      <c r="V113" s="148"/>
    </row>
    <row r="114" spans="1:22" ht="15.75" hidden="1" customHeight="1" x14ac:dyDescent="0.2">
      <c r="A114" s="144" t="s">
        <v>2450</v>
      </c>
      <c r="B114" s="144" t="s">
        <v>423</v>
      </c>
      <c r="C114" s="148"/>
      <c r="D114" s="151" t="s">
        <v>2451</v>
      </c>
      <c r="E114" s="148"/>
      <c r="F114" s="148"/>
      <c r="G114" s="148"/>
      <c r="H114" s="148"/>
      <c r="I114" s="148"/>
      <c r="J114" s="148"/>
      <c r="K114" s="148"/>
      <c r="L114" s="148"/>
      <c r="M114" s="148"/>
      <c r="N114" s="148"/>
      <c r="O114" s="148"/>
      <c r="P114" s="148"/>
      <c r="Q114" s="148"/>
      <c r="R114" s="148"/>
      <c r="S114" s="148"/>
      <c r="T114" s="148"/>
      <c r="U114" s="148"/>
      <c r="V114" s="148"/>
    </row>
    <row r="115" spans="1:22" ht="15.75" customHeight="1" x14ac:dyDescent="0.2">
      <c r="A115" s="144" t="s">
        <v>2448</v>
      </c>
      <c r="B115" s="144" t="s">
        <v>1265</v>
      </c>
      <c r="C115" s="148"/>
      <c r="D115" s="148"/>
      <c r="E115" s="148"/>
      <c r="F115" s="148"/>
      <c r="G115" s="148"/>
      <c r="H115" s="148"/>
      <c r="I115" s="148"/>
      <c r="J115" s="148"/>
      <c r="K115" s="148"/>
      <c r="L115" s="148"/>
      <c r="M115" s="148"/>
      <c r="N115" s="148"/>
      <c r="O115" s="148"/>
      <c r="P115" s="148"/>
      <c r="Q115" s="148"/>
      <c r="R115" s="148"/>
      <c r="S115" s="149" t="s">
        <v>2449</v>
      </c>
      <c r="T115" s="149" t="s">
        <v>2449</v>
      </c>
      <c r="U115" s="148"/>
      <c r="V115" s="149" t="s">
        <v>2449</v>
      </c>
    </row>
    <row r="116" spans="1:22" ht="15.75" customHeight="1" x14ac:dyDescent="0.2">
      <c r="A116" s="144" t="s">
        <v>2448</v>
      </c>
      <c r="B116" s="144" t="s">
        <v>312</v>
      </c>
      <c r="C116" s="148"/>
      <c r="D116" s="149" t="s">
        <v>2449</v>
      </c>
      <c r="E116" s="148"/>
      <c r="F116" s="148"/>
      <c r="G116" s="148"/>
      <c r="H116" s="148"/>
      <c r="I116" s="148"/>
      <c r="J116" s="148"/>
      <c r="K116" s="148"/>
      <c r="L116" s="148"/>
      <c r="M116" s="148"/>
      <c r="N116" s="148"/>
      <c r="O116" s="148"/>
      <c r="P116" s="148"/>
      <c r="Q116" s="148"/>
      <c r="R116" s="149" t="s">
        <v>2449</v>
      </c>
      <c r="S116" s="148"/>
      <c r="T116" s="148"/>
      <c r="U116" s="148"/>
      <c r="V116" s="148"/>
    </row>
    <row r="117" spans="1:22" ht="15.75" hidden="1" customHeight="1" x14ac:dyDescent="0.2">
      <c r="A117" s="144" t="s">
        <v>2450</v>
      </c>
      <c r="B117" s="144" t="s">
        <v>2306</v>
      </c>
      <c r="C117" s="148"/>
      <c r="D117" s="148"/>
      <c r="E117" s="148"/>
      <c r="F117" s="148"/>
      <c r="G117" s="148"/>
      <c r="H117" s="148"/>
      <c r="I117" s="148"/>
      <c r="J117" s="151" t="s">
        <v>2451</v>
      </c>
      <c r="K117" s="148"/>
      <c r="L117" s="151" t="s">
        <v>2451</v>
      </c>
      <c r="M117" s="148"/>
      <c r="N117" s="148"/>
      <c r="O117" s="148"/>
      <c r="P117" s="148"/>
      <c r="Q117" s="148"/>
      <c r="R117" s="148"/>
      <c r="S117" s="148"/>
      <c r="T117" s="148"/>
      <c r="U117" s="148"/>
      <c r="V117" s="148"/>
    </row>
    <row r="118" spans="1:22" ht="15.75" hidden="1" customHeight="1" x14ac:dyDescent="0.2">
      <c r="A118" s="144" t="s">
        <v>2450</v>
      </c>
      <c r="B118" s="144" t="s">
        <v>1619</v>
      </c>
      <c r="C118" s="151" t="s">
        <v>2451</v>
      </c>
      <c r="D118" s="148"/>
      <c r="E118" s="148"/>
      <c r="F118" s="148"/>
      <c r="G118" s="148"/>
      <c r="H118" s="148"/>
      <c r="I118" s="148"/>
      <c r="J118" s="148"/>
      <c r="K118" s="148"/>
      <c r="L118" s="151" t="s">
        <v>2451</v>
      </c>
      <c r="M118" s="148"/>
      <c r="N118" s="148"/>
      <c r="O118" s="148"/>
      <c r="P118" s="148"/>
      <c r="Q118" s="148"/>
      <c r="R118" s="148"/>
      <c r="S118" s="148"/>
      <c r="T118" s="148"/>
      <c r="U118" s="148"/>
      <c r="V118" s="148"/>
    </row>
    <row r="119" spans="1:22" ht="15.75" hidden="1" customHeight="1" x14ac:dyDescent="0.2">
      <c r="A119" s="144" t="s">
        <v>2450</v>
      </c>
      <c r="B119" s="144" t="s">
        <v>426</v>
      </c>
      <c r="C119" s="148"/>
      <c r="D119" s="151" t="s">
        <v>2451</v>
      </c>
      <c r="E119" s="151" t="s">
        <v>2451</v>
      </c>
      <c r="F119" s="148"/>
      <c r="G119" s="148"/>
      <c r="H119" s="151" t="s">
        <v>2451</v>
      </c>
      <c r="I119" s="148"/>
      <c r="J119" s="148"/>
      <c r="K119" s="148"/>
      <c r="L119" s="148"/>
      <c r="M119" s="148"/>
      <c r="N119" s="148"/>
      <c r="O119" s="148"/>
      <c r="P119" s="151" t="s">
        <v>2451</v>
      </c>
      <c r="Q119" s="148"/>
      <c r="R119" s="151" t="s">
        <v>2451</v>
      </c>
      <c r="S119" s="148"/>
      <c r="T119" s="148"/>
      <c r="U119" s="148"/>
      <c r="V119" s="148"/>
    </row>
    <row r="120" spans="1:22" ht="15.75" hidden="1" customHeight="1" x14ac:dyDescent="0.2">
      <c r="A120" s="144" t="s">
        <v>2450</v>
      </c>
      <c r="B120" s="144" t="s">
        <v>2321</v>
      </c>
      <c r="C120" s="151" t="s">
        <v>2451</v>
      </c>
      <c r="D120" s="151" t="s">
        <v>2451</v>
      </c>
      <c r="E120" s="151" t="s">
        <v>2451</v>
      </c>
      <c r="F120" s="151" t="s">
        <v>2451</v>
      </c>
      <c r="G120" s="151" t="s">
        <v>2451</v>
      </c>
      <c r="H120" s="151" t="s">
        <v>2451</v>
      </c>
      <c r="I120" s="151" t="s">
        <v>2451</v>
      </c>
      <c r="J120" s="151" t="s">
        <v>2451</v>
      </c>
      <c r="K120" s="151" t="s">
        <v>2451</v>
      </c>
      <c r="L120" s="148"/>
      <c r="M120" s="151" t="s">
        <v>2451</v>
      </c>
      <c r="N120" s="148"/>
      <c r="O120" s="148"/>
      <c r="P120" s="148"/>
      <c r="Q120" s="151" t="s">
        <v>2451</v>
      </c>
      <c r="R120" s="151" t="s">
        <v>2451</v>
      </c>
      <c r="S120" s="148"/>
      <c r="T120" s="148"/>
      <c r="U120" s="151" t="s">
        <v>2451</v>
      </c>
      <c r="V120" s="151" t="s">
        <v>2451</v>
      </c>
    </row>
    <row r="121" spans="1:22" ht="15.75" customHeight="1" x14ac:dyDescent="0.2">
      <c r="A121" s="144" t="s">
        <v>2448</v>
      </c>
      <c r="B121" s="144" t="s">
        <v>663</v>
      </c>
      <c r="C121" s="148"/>
      <c r="D121" s="148"/>
      <c r="E121" s="148"/>
      <c r="F121" s="149" t="s">
        <v>2449</v>
      </c>
      <c r="G121" s="148"/>
      <c r="H121" s="148"/>
      <c r="I121" s="148"/>
      <c r="J121" s="148"/>
      <c r="K121" s="148"/>
      <c r="L121" s="148"/>
      <c r="M121" s="148"/>
      <c r="N121" s="148"/>
      <c r="O121" s="148"/>
      <c r="P121" s="148"/>
      <c r="Q121" s="148"/>
      <c r="R121" s="148"/>
      <c r="S121" s="148"/>
      <c r="T121" s="148"/>
      <c r="U121" s="148"/>
      <c r="V121" s="148"/>
    </row>
    <row r="122" spans="1:22" ht="15.75" customHeight="1" x14ac:dyDescent="0.2">
      <c r="A122" s="144" t="s">
        <v>2448</v>
      </c>
      <c r="B122" s="144" t="s">
        <v>660</v>
      </c>
      <c r="C122" s="148"/>
      <c r="D122" s="148"/>
      <c r="E122" s="148"/>
      <c r="F122" s="149" t="s">
        <v>2449</v>
      </c>
      <c r="G122" s="148"/>
      <c r="H122" s="148"/>
      <c r="I122" s="148"/>
      <c r="J122" s="148"/>
      <c r="K122" s="148"/>
      <c r="L122" s="148"/>
      <c r="M122" s="148"/>
      <c r="N122" s="148"/>
      <c r="O122" s="148"/>
      <c r="P122" s="148"/>
      <c r="Q122" s="148"/>
      <c r="R122" s="148"/>
      <c r="S122" s="148"/>
      <c r="T122" s="148"/>
      <c r="U122" s="148"/>
      <c r="V122" s="148"/>
    </row>
    <row r="123" spans="1:22" ht="15.75" customHeight="1" x14ac:dyDescent="0.2">
      <c r="A123" s="144" t="s">
        <v>2448</v>
      </c>
      <c r="B123" s="144" t="s">
        <v>615</v>
      </c>
      <c r="C123" s="148"/>
      <c r="D123" s="148"/>
      <c r="E123" s="148"/>
      <c r="F123" s="148"/>
      <c r="G123" s="148"/>
      <c r="H123" s="148"/>
      <c r="I123" s="148"/>
      <c r="J123" s="148"/>
      <c r="K123" s="148"/>
      <c r="L123" s="148"/>
      <c r="M123" s="148"/>
      <c r="N123" s="148"/>
      <c r="O123" s="148"/>
      <c r="P123" s="148"/>
      <c r="Q123" s="149" t="s">
        <v>2449</v>
      </c>
      <c r="R123" s="148"/>
      <c r="S123" s="148"/>
      <c r="T123" s="148"/>
      <c r="U123" s="148"/>
      <c r="V123" s="148"/>
    </row>
    <row r="124" spans="1:22" ht="15.75" customHeight="1" x14ac:dyDescent="0.2">
      <c r="A124" s="144" t="s">
        <v>2448</v>
      </c>
      <c r="B124" s="144" t="s">
        <v>1505</v>
      </c>
      <c r="C124" s="148"/>
      <c r="D124" s="148"/>
      <c r="E124" s="148"/>
      <c r="F124" s="148"/>
      <c r="G124" s="148"/>
      <c r="H124" s="149" t="s">
        <v>2449</v>
      </c>
      <c r="I124" s="148"/>
      <c r="J124" s="148"/>
      <c r="K124" s="148"/>
      <c r="L124" s="148"/>
      <c r="M124" s="148"/>
      <c r="N124" s="148"/>
      <c r="O124" s="148"/>
      <c r="P124" s="148"/>
      <c r="Q124" s="148"/>
      <c r="R124" s="148"/>
      <c r="S124" s="148"/>
      <c r="T124" s="148"/>
      <c r="U124" s="148"/>
      <c r="V124" s="148"/>
    </row>
    <row r="125" spans="1:22" ht="15.75" customHeight="1" x14ac:dyDescent="0.2">
      <c r="A125" s="144" t="s">
        <v>2448</v>
      </c>
      <c r="B125" s="144" t="s">
        <v>2353</v>
      </c>
      <c r="C125" s="148"/>
      <c r="D125" s="148"/>
      <c r="E125" s="148"/>
      <c r="F125" s="148"/>
      <c r="G125" s="148"/>
      <c r="H125" s="148"/>
      <c r="I125" s="148"/>
      <c r="J125" s="148"/>
      <c r="K125" s="148"/>
      <c r="L125" s="148"/>
      <c r="M125" s="148"/>
      <c r="N125" s="148"/>
      <c r="O125" s="148"/>
      <c r="P125" s="148"/>
      <c r="Q125" s="148"/>
      <c r="R125" s="148"/>
      <c r="S125" s="148"/>
      <c r="T125" s="149" t="s">
        <v>2449</v>
      </c>
      <c r="U125" s="148"/>
      <c r="V125" s="149" t="s">
        <v>2449</v>
      </c>
    </row>
    <row r="126" spans="1:22" ht="15.75" customHeight="1" x14ac:dyDescent="0.2">
      <c r="A126" s="144" t="s">
        <v>2448</v>
      </c>
      <c r="B126" s="144" t="s">
        <v>501</v>
      </c>
      <c r="C126" s="148"/>
      <c r="D126" s="148"/>
      <c r="E126" s="149" t="s">
        <v>2449</v>
      </c>
      <c r="F126" s="148"/>
      <c r="G126" s="148"/>
      <c r="H126" s="148"/>
      <c r="I126" s="148"/>
      <c r="J126" s="148"/>
      <c r="K126" s="149" t="s">
        <v>2449</v>
      </c>
      <c r="L126" s="148"/>
      <c r="M126" s="148"/>
      <c r="N126" s="148"/>
      <c r="O126" s="148"/>
      <c r="P126" s="148"/>
      <c r="Q126" s="148"/>
      <c r="R126" s="148"/>
      <c r="S126" s="148"/>
      <c r="T126" s="148"/>
      <c r="U126" s="148"/>
      <c r="V126" s="148"/>
    </row>
    <row r="127" spans="1:22" ht="15.75" customHeight="1" x14ac:dyDescent="0.2">
      <c r="A127" s="144" t="s">
        <v>2448</v>
      </c>
      <c r="B127" s="144" t="s">
        <v>2364</v>
      </c>
      <c r="C127" s="148"/>
      <c r="D127" s="150"/>
      <c r="E127" s="150"/>
      <c r="F127" s="150"/>
      <c r="G127" s="150"/>
      <c r="H127" s="150"/>
      <c r="I127" s="150"/>
      <c r="J127" s="150"/>
      <c r="K127" s="150"/>
      <c r="L127" s="149" t="s">
        <v>2449</v>
      </c>
      <c r="M127" s="148"/>
      <c r="N127" s="148"/>
      <c r="O127" s="148"/>
      <c r="P127" s="148"/>
      <c r="Q127" s="148"/>
      <c r="R127" s="148"/>
      <c r="S127" s="148"/>
      <c r="T127" s="148"/>
      <c r="U127" s="148"/>
      <c r="V127" s="148"/>
    </row>
    <row r="128" spans="1:22" ht="15.75" hidden="1" customHeight="1" x14ac:dyDescent="0.2">
      <c r="A128" s="144" t="s">
        <v>2450</v>
      </c>
      <c r="B128" s="144" t="s">
        <v>2371</v>
      </c>
      <c r="C128" s="148"/>
      <c r="D128" s="148"/>
      <c r="E128" s="148"/>
      <c r="F128" s="148"/>
      <c r="G128" s="148"/>
      <c r="H128" s="148"/>
      <c r="I128" s="148"/>
      <c r="J128" s="148"/>
      <c r="K128" s="148"/>
      <c r="L128" s="148"/>
      <c r="M128" s="148"/>
      <c r="N128" s="148"/>
      <c r="O128" s="148"/>
      <c r="P128" s="148"/>
      <c r="Q128" s="148"/>
      <c r="R128" s="148"/>
      <c r="S128" s="148"/>
      <c r="T128" s="151" t="s">
        <v>2451</v>
      </c>
      <c r="U128" s="148"/>
      <c r="V128" s="148"/>
    </row>
    <row r="129" spans="1:22" ht="15.75" hidden="1" customHeight="1" x14ac:dyDescent="0.2">
      <c r="A129" s="144" t="s">
        <v>2450</v>
      </c>
      <c r="B129" s="144" t="s">
        <v>1160</v>
      </c>
      <c r="C129" s="148"/>
      <c r="D129" s="151" t="s">
        <v>2451</v>
      </c>
      <c r="E129" s="151" t="s">
        <v>2451</v>
      </c>
      <c r="F129" s="148"/>
      <c r="G129" s="148"/>
      <c r="H129" s="151" t="s">
        <v>2451</v>
      </c>
      <c r="I129" s="148"/>
      <c r="J129" s="151" t="s">
        <v>2451</v>
      </c>
      <c r="K129" s="148"/>
      <c r="L129" s="151" t="s">
        <v>2451</v>
      </c>
      <c r="M129" s="148"/>
      <c r="N129" s="148"/>
      <c r="O129" s="148"/>
      <c r="P129" s="148"/>
      <c r="Q129" s="148"/>
      <c r="R129" s="148"/>
      <c r="S129" s="148"/>
      <c r="T129" s="148"/>
      <c r="U129" s="148"/>
      <c r="V129" s="148"/>
    </row>
    <row r="130" spans="1:22" ht="15.75" hidden="1" customHeight="1" x14ac:dyDescent="0.2">
      <c r="A130" s="144" t="s">
        <v>2450</v>
      </c>
      <c r="B130" s="144" t="s">
        <v>2383</v>
      </c>
      <c r="C130" s="148"/>
      <c r="D130" s="148"/>
      <c r="E130" s="148"/>
      <c r="F130" s="148"/>
      <c r="G130" s="148"/>
      <c r="H130" s="148"/>
      <c r="I130" s="148"/>
      <c r="J130" s="148"/>
      <c r="K130" s="148"/>
      <c r="L130" s="148"/>
      <c r="M130" s="148"/>
      <c r="N130" s="148"/>
      <c r="O130" s="148"/>
      <c r="P130" s="148"/>
      <c r="Q130" s="148"/>
      <c r="R130" s="148"/>
      <c r="S130" s="148"/>
      <c r="T130" s="148"/>
      <c r="U130" s="148"/>
      <c r="V130" s="151" t="s">
        <v>2451</v>
      </c>
    </row>
    <row r="131" spans="1:22" ht="15.75" customHeight="1" x14ac:dyDescent="0.2">
      <c r="A131" s="144" t="s">
        <v>2448</v>
      </c>
      <c r="B131" s="144" t="s">
        <v>2471</v>
      </c>
      <c r="C131" s="148"/>
      <c r="D131" s="148"/>
      <c r="E131" s="148"/>
      <c r="F131" s="148"/>
      <c r="G131" s="148"/>
      <c r="H131" s="148"/>
      <c r="I131" s="148"/>
      <c r="J131" s="148"/>
      <c r="K131" s="148"/>
      <c r="L131" s="148"/>
      <c r="M131" s="148"/>
      <c r="N131" s="148"/>
      <c r="O131" s="148"/>
      <c r="P131" s="149" t="s">
        <v>2449</v>
      </c>
      <c r="Q131" s="148"/>
      <c r="R131" s="148"/>
      <c r="S131" s="148"/>
      <c r="T131" s="148"/>
      <c r="U131" s="148"/>
      <c r="V131" s="148"/>
    </row>
    <row r="132" spans="1:22" ht="15.75" customHeight="1" x14ac:dyDescent="0.2">
      <c r="A132" s="144" t="s">
        <v>2448</v>
      </c>
      <c r="B132" s="144" t="s">
        <v>2473</v>
      </c>
      <c r="C132" s="148"/>
      <c r="D132" s="148"/>
      <c r="E132" s="148"/>
      <c r="F132" s="148"/>
      <c r="G132" s="148"/>
      <c r="H132" s="148"/>
      <c r="I132" s="148"/>
      <c r="J132" s="148"/>
      <c r="K132" s="148"/>
      <c r="L132" s="148"/>
      <c r="M132" s="148"/>
      <c r="N132" s="148"/>
      <c r="O132" s="149" t="s">
        <v>2449</v>
      </c>
      <c r="P132" s="148"/>
      <c r="Q132" s="148"/>
      <c r="R132" s="148"/>
      <c r="S132" s="148"/>
      <c r="T132" s="148"/>
      <c r="U132" s="148"/>
      <c r="V132" s="148"/>
    </row>
    <row r="133" spans="1:22" ht="15.75" hidden="1" customHeight="1" x14ac:dyDescent="0.2">
      <c r="A133" s="144" t="s">
        <v>2450</v>
      </c>
      <c r="B133" s="144" t="s">
        <v>2389</v>
      </c>
      <c r="C133" s="148"/>
      <c r="D133" s="148"/>
      <c r="E133" s="148"/>
      <c r="F133" s="151" t="s">
        <v>2451</v>
      </c>
      <c r="G133" s="148"/>
      <c r="H133" s="148"/>
      <c r="I133" s="148"/>
      <c r="J133" s="148"/>
      <c r="K133" s="148"/>
      <c r="L133" s="148"/>
      <c r="M133" s="148"/>
      <c r="N133" s="148"/>
      <c r="O133" s="148"/>
      <c r="P133" s="148"/>
      <c r="Q133" s="148"/>
      <c r="R133" s="148"/>
      <c r="S133" s="148"/>
      <c r="T133" s="148"/>
      <c r="U133" s="148"/>
      <c r="V133" s="148"/>
    </row>
    <row r="134" spans="1:22" ht="15.75" hidden="1" customHeight="1" x14ac:dyDescent="0.2">
      <c r="A134" s="144" t="s">
        <v>2450</v>
      </c>
      <c r="B134" s="144" t="s">
        <v>2393</v>
      </c>
      <c r="C134" s="148"/>
      <c r="D134" s="148"/>
      <c r="E134" s="148"/>
      <c r="F134" s="148"/>
      <c r="G134" s="148"/>
      <c r="H134" s="148"/>
      <c r="I134" s="148"/>
      <c r="J134" s="148"/>
      <c r="K134" s="148"/>
      <c r="L134" s="148"/>
      <c r="M134" s="148"/>
      <c r="N134" s="148"/>
      <c r="O134" s="148"/>
      <c r="P134" s="148"/>
      <c r="Q134" s="148"/>
      <c r="R134" s="148"/>
      <c r="S134" s="148"/>
      <c r="T134" s="151" t="s">
        <v>2451</v>
      </c>
      <c r="U134" s="148"/>
      <c r="V134" s="151" t="s">
        <v>2451</v>
      </c>
    </row>
    <row r="135" spans="1:22" ht="15.75" hidden="1" customHeight="1" x14ac:dyDescent="0.2">
      <c r="A135" s="144" t="s">
        <v>2450</v>
      </c>
      <c r="B135" s="144" t="s">
        <v>2400</v>
      </c>
      <c r="C135" s="148"/>
      <c r="D135" s="148"/>
      <c r="E135" s="148"/>
      <c r="F135" s="148"/>
      <c r="G135" s="148"/>
      <c r="H135" s="148"/>
      <c r="I135" s="148"/>
      <c r="J135" s="148"/>
      <c r="K135" s="148"/>
      <c r="L135" s="148"/>
      <c r="M135" s="148"/>
      <c r="N135" s="151" t="s">
        <v>2451</v>
      </c>
      <c r="O135" s="148"/>
      <c r="P135" s="148"/>
      <c r="Q135" s="148"/>
      <c r="R135" s="148"/>
      <c r="S135" s="148"/>
      <c r="T135" s="148"/>
      <c r="U135" s="148"/>
      <c r="V135" s="148"/>
    </row>
    <row r="136" spans="1:22" ht="15.75" hidden="1" customHeight="1" x14ac:dyDescent="0.2">
      <c r="A136" s="144" t="s">
        <v>2450</v>
      </c>
      <c r="B136" s="144" t="s">
        <v>1029</v>
      </c>
      <c r="C136" s="148"/>
      <c r="D136" s="148"/>
      <c r="E136" s="148"/>
      <c r="F136" s="148"/>
      <c r="G136" s="148"/>
      <c r="H136" s="148"/>
      <c r="I136" s="148"/>
      <c r="J136" s="148"/>
      <c r="K136" s="148"/>
      <c r="L136" s="148"/>
      <c r="M136" s="148"/>
      <c r="N136" s="148"/>
      <c r="O136" s="151" t="s">
        <v>2451</v>
      </c>
      <c r="P136" s="148"/>
      <c r="Q136" s="148"/>
      <c r="R136" s="148"/>
      <c r="S136" s="148"/>
      <c r="T136" s="148"/>
      <c r="U136" s="148"/>
      <c r="V136" s="148"/>
    </row>
    <row r="137" spans="1:22" ht="15.75" customHeight="1" x14ac:dyDescent="0.2">
      <c r="A137" s="144" t="s">
        <v>2448</v>
      </c>
      <c r="B137" s="144" t="s">
        <v>2412</v>
      </c>
      <c r="C137" s="148"/>
      <c r="D137" s="148"/>
      <c r="E137" s="148"/>
      <c r="F137" s="148"/>
      <c r="G137" s="148"/>
      <c r="H137" s="148"/>
      <c r="I137" s="148"/>
      <c r="J137" s="148"/>
      <c r="K137" s="148"/>
      <c r="L137" s="148"/>
      <c r="M137" s="148"/>
      <c r="N137" s="148"/>
      <c r="O137" s="148"/>
      <c r="P137" s="149" t="s">
        <v>2449</v>
      </c>
      <c r="Q137" s="148"/>
      <c r="R137" s="148"/>
      <c r="S137" s="148"/>
      <c r="T137" s="148"/>
      <c r="U137" s="148"/>
      <c r="V137" s="148"/>
    </row>
    <row r="138" spans="1:22" ht="15.75" customHeight="1" x14ac:dyDescent="0.2">
      <c r="A138" s="144" t="s">
        <v>2448</v>
      </c>
      <c r="B138" s="144" t="s">
        <v>251</v>
      </c>
      <c r="C138" s="148"/>
      <c r="D138" s="149" t="s">
        <v>2449</v>
      </c>
      <c r="E138" s="148"/>
      <c r="F138" s="148"/>
      <c r="G138" s="149" t="s">
        <v>2449</v>
      </c>
      <c r="H138" s="149" t="s">
        <v>2449</v>
      </c>
      <c r="I138" s="148"/>
      <c r="J138" s="148"/>
      <c r="K138" s="148"/>
      <c r="L138" s="148"/>
      <c r="M138" s="148"/>
      <c r="N138" s="148"/>
      <c r="O138" s="148"/>
      <c r="P138" s="149" t="s">
        <v>2449</v>
      </c>
      <c r="Q138" s="148"/>
      <c r="R138" s="149" t="s">
        <v>2449</v>
      </c>
      <c r="S138" s="148"/>
      <c r="T138" s="148"/>
      <c r="U138" s="148"/>
      <c r="V138" s="148"/>
    </row>
    <row r="139" spans="1:22" ht="15.75" customHeight="1" x14ac:dyDescent="0.2">
      <c r="A139" s="144" t="s">
        <v>2448</v>
      </c>
      <c r="B139" s="144" t="s">
        <v>2482</v>
      </c>
      <c r="C139" s="148"/>
      <c r="D139" s="149" t="s">
        <v>2449</v>
      </c>
      <c r="E139" s="148"/>
      <c r="F139" s="148"/>
      <c r="G139" s="148"/>
      <c r="H139" s="149" t="s">
        <v>2449</v>
      </c>
      <c r="I139" s="148"/>
      <c r="J139" s="148"/>
      <c r="K139" s="148"/>
      <c r="L139" s="148"/>
      <c r="M139" s="148"/>
      <c r="N139" s="148"/>
      <c r="O139" s="148"/>
      <c r="P139" s="149" t="s">
        <v>2449</v>
      </c>
      <c r="Q139" s="148"/>
      <c r="R139" s="148"/>
      <c r="S139" s="148"/>
      <c r="T139" s="148"/>
      <c r="U139" s="148"/>
      <c r="V139" s="148"/>
    </row>
    <row r="140" spans="1:22" ht="15.75" hidden="1" customHeight="1" x14ac:dyDescent="0.2">
      <c r="A140" s="144" t="s">
        <v>2450</v>
      </c>
      <c r="B140" s="144" t="s">
        <v>2430</v>
      </c>
      <c r="C140" s="151" t="s">
        <v>2451</v>
      </c>
      <c r="D140" s="151" t="s">
        <v>2451</v>
      </c>
      <c r="E140" s="151" t="s">
        <v>2451</v>
      </c>
      <c r="F140" s="148"/>
      <c r="G140" s="151" t="s">
        <v>2451</v>
      </c>
      <c r="H140" s="151" t="s">
        <v>2451</v>
      </c>
      <c r="I140" s="151" t="s">
        <v>2451</v>
      </c>
      <c r="J140" s="151" t="s">
        <v>2451</v>
      </c>
      <c r="K140" s="148"/>
      <c r="L140" s="151" t="s">
        <v>2451</v>
      </c>
      <c r="M140" s="151" t="s">
        <v>2451</v>
      </c>
      <c r="N140" s="148"/>
      <c r="O140" s="148"/>
      <c r="P140" s="148"/>
      <c r="Q140" s="151" t="s">
        <v>2451</v>
      </c>
      <c r="R140" s="151" t="s">
        <v>2451</v>
      </c>
      <c r="S140" s="148"/>
      <c r="T140" s="148"/>
      <c r="U140" s="151" t="s">
        <v>2451</v>
      </c>
      <c r="V140" s="151" t="s">
        <v>2451</v>
      </c>
    </row>
  </sheetData>
  <sheetProtection algorithmName="SHA-512" hashValue="MDf/5qsU5mBT0XrVUziMVucOG8Mcmf11OjrvZyfQpg04jfqcC3vl1n+tIjJZshQw/juinHpg/HFbrnJclscUgw==" saltValue="eGcnj1GcDwUfz2k6FycApw==" spinCount="100000" sheet="1" objects="1" scenarios="1"/>
  <autoFilter ref="A2:V140" xr:uid="{59D80AB4-E894-4F8A-A9A7-FB1A60C44F9D}">
    <filterColumn colId="0">
      <filters>
        <filter val="Active"/>
      </filters>
    </filterColumn>
    <sortState xmlns:xlrd2="http://schemas.microsoft.com/office/spreadsheetml/2017/richdata2" ref="A3:V140">
      <sortCondition ref="B2:B140"/>
    </sortState>
  </autoFilter>
  <hyperlinks>
    <hyperlink ref="A1" location="INDEX!A1" display="INDEX" xr:uid="{BD0921AC-3681-4B99-8A1D-9ADD927622D6}"/>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CF415-6E0A-48CF-B099-5A179E8D2694}">
  <sheetPr>
    <tabColor theme="2" tint="-9.9978637043366805E-2"/>
  </sheetPr>
  <dimension ref="A1:F117"/>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1234</v>
      </c>
      <c r="C1" s="165"/>
      <c r="D1" s="165"/>
      <c r="E1" s="165"/>
      <c r="F1" s="165"/>
    </row>
    <row r="2" spans="1:6" ht="30.75" thickTop="1" x14ac:dyDescent="0.25">
      <c r="A2" s="83" t="s">
        <v>112</v>
      </c>
      <c r="B2" s="84" t="s">
        <v>0</v>
      </c>
      <c r="C2" s="83" t="s">
        <v>1</v>
      </c>
      <c r="D2" s="83" t="s">
        <v>2</v>
      </c>
      <c r="E2" s="84" t="s">
        <v>3</v>
      </c>
      <c r="F2" s="85" t="s">
        <v>4</v>
      </c>
    </row>
    <row r="3" spans="1:6" ht="85.5" x14ac:dyDescent="0.25">
      <c r="A3" s="4" t="s">
        <v>44</v>
      </c>
      <c r="B3" s="4" t="s">
        <v>38</v>
      </c>
      <c r="C3" s="4" t="s">
        <v>1255</v>
      </c>
      <c r="D3" s="4" t="s">
        <v>40</v>
      </c>
      <c r="E3" s="5">
        <v>420</v>
      </c>
      <c r="F3" s="4" t="s">
        <v>212</v>
      </c>
    </row>
    <row r="4" spans="1:6" ht="85.5" x14ac:dyDescent="0.25">
      <c r="A4" s="11" t="s">
        <v>44</v>
      </c>
      <c r="B4" s="11" t="s">
        <v>38</v>
      </c>
      <c r="C4" s="11" t="s">
        <v>1255</v>
      </c>
      <c r="D4" s="11" t="s">
        <v>18</v>
      </c>
      <c r="E4" s="73">
        <v>420</v>
      </c>
      <c r="F4" s="11" t="s">
        <v>212</v>
      </c>
    </row>
    <row r="5" spans="1:6" ht="85.5" x14ac:dyDescent="0.25">
      <c r="A5" s="4" t="s">
        <v>44</v>
      </c>
      <c r="B5" s="4" t="s">
        <v>38</v>
      </c>
      <c r="C5" s="4" t="s">
        <v>1255</v>
      </c>
      <c r="D5" s="4" t="s">
        <v>7</v>
      </c>
      <c r="E5" s="5">
        <v>375</v>
      </c>
      <c r="F5" s="4" t="s">
        <v>212</v>
      </c>
    </row>
    <row r="6" spans="1:6" ht="85.5" x14ac:dyDescent="0.25">
      <c r="A6" s="11" t="s">
        <v>44</v>
      </c>
      <c r="B6" s="11" t="s">
        <v>38</v>
      </c>
      <c r="C6" s="11" t="s">
        <v>1255</v>
      </c>
      <c r="D6" s="11" t="s">
        <v>21</v>
      </c>
      <c r="E6" s="73">
        <v>375</v>
      </c>
      <c r="F6" s="11" t="s">
        <v>212</v>
      </c>
    </row>
    <row r="7" spans="1:6" ht="85.5" x14ac:dyDescent="0.25">
      <c r="A7" s="4" t="s">
        <v>44</v>
      </c>
      <c r="B7" s="4" t="s">
        <v>38</v>
      </c>
      <c r="C7" s="4" t="s">
        <v>1255</v>
      </c>
      <c r="D7" s="4" t="s">
        <v>42</v>
      </c>
      <c r="E7" s="5">
        <v>340</v>
      </c>
      <c r="F7" s="4" t="s">
        <v>212</v>
      </c>
    </row>
    <row r="8" spans="1:6" ht="85.5" x14ac:dyDescent="0.25">
      <c r="A8" s="11" t="s">
        <v>44</v>
      </c>
      <c r="B8" s="11" t="s">
        <v>38</v>
      </c>
      <c r="C8" s="11" t="s">
        <v>1255</v>
      </c>
      <c r="D8" s="11" t="s">
        <v>9</v>
      </c>
      <c r="E8" s="73">
        <v>340</v>
      </c>
      <c r="F8" s="11" t="s">
        <v>212</v>
      </c>
    </row>
    <row r="9" spans="1:6" ht="85.5" x14ac:dyDescent="0.25">
      <c r="A9" s="4" t="s">
        <v>44</v>
      </c>
      <c r="B9" s="4" t="s">
        <v>38</v>
      </c>
      <c r="C9" s="4" t="s">
        <v>1255</v>
      </c>
      <c r="D9" s="4" t="s">
        <v>10</v>
      </c>
      <c r="E9" s="5">
        <v>290</v>
      </c>
      <c r="F9" s="4" t="s">
        <v>212</v>
      </c>
    </row>
    <row r="10" spans="1:6" ht="85.5" x14ac:dyDescent="0.25">
      <c r="A10" s="11" t="s">
        <v>44</v>
      </c>
      <c r="B10" s="11" t="s">
        <v>38</v>
      </c>
      <c r="C10" s="11" t="s">
        <v>1255</v>
      </c>
      <c r="D10" s="11" t="s">
        <v>25</v>
      </c>
      <c r="E10" s="73">
        <v>290</v>
      </c>
      <c r="F10" s="11" t="s">
        <v>212</v>
      </c>
    </row>
    <row r="11" spans="1:6" ht="85.5" x14ac:dyDescent="0.25">
      <c r="A11" s="4" t="s">
        <v>44</v>
      </c>
      <c r="B11" s="4" t="s">
        <v>38</v>
      </c>
      <c r="C11" s="4" t="s">
        <v>1255</v>
      </c>
      <c r="D11" s="4" t="s">
        <v>34</v>
      </c>
      <c r="E11" s="5">
        <v>230</v>
      </c>
      <c r="F11" s="4" t="s">
        <v>212</v>
      </c>
    </row>
    <row r="12" spans="1:6" ht="85.5" x14ac:dyDescent="0.25">
      <c r="A12" s="11" t="s">
        <v>44</v>
      </c>
      <c r="B12" s="11" t="s">
        <v>38</v>
      </c>
      <c r="C12" s="11" t="s">
        <v>1255</v>
      </c>
      <c r="D12" s="11" t="s">
        <v>13</v>
      </c>
      <c r="E12" s="73">
        <v>250</v>
      </c>
      <c r="F12" s="11" t="s">
        <v>212</v>
      </c>
    </row>
    <row r="13" spans="1:6" ht="85.5" x14ac:dyDescent="0.25">
      <c r="A13" s="4" t="s">
        <v>44</v>
      </c>
      <c r="B13" s="4" t="s">
        <v>38</v>
      </c>
      <c r="C13" s="4" t="s">
        <v>1255</v>
      </c>
      <c r="D13" s="4" t="s">
        <v>43</v>
      </c>
      <c r="E13" s="5">
        <v>200</v>
      </c>
      <c r="F13" s="4" t="s">
        <v>212</v>
      </c>
    </row>
    <row r="14" spans="1:6" ht="86.25" thickBot="1" x14ac:dyDescent="0.3">
      <c r="A14" s="12" t="s">
        <v>44</v>
      </c>
      <c r="B14" s="12" t="s">
        <v>38</v>
      </c>
      <c r="C14" s="12" t="s">
        <v>1255</v>
      </c>
      <c r="D14" s="12" t="s">
        <v>12</v>
      </c>
      <c r="E14" s="74">
        <v>180</v>
      </c>
      <c r="F14" s="12" t="s">
        <v>212</v>
      </c>
    </row>
    <row r="15" spans="1:6" ht="15.75" thickTop="1" x14ac:dyDescent="0.25">
      <c r="A15" s="52" t="s">
        <v>61</v>
      </c>
      <c r="B15" s="52" t="s">
        <v>53</v>
      </c>
      <c r="C15" s="52" t="s">
        <v>134</v>
      </c>
      <c r="D15" s="52" t="s">
        <v>18</v>
      </c>
      <c r="E15" s="53">
        <v>385</v>
      </c>
      <c r="F15" s="52" t="s">
        <v>18</v>
      </c>
    </row>
    <row r="16" spans="1:6" x14ac:dyDescent="0.25">
      <c r="A16" s="11" t="s">
        <v>61</v>
      </c>
      <c r="B16" s="11" t="s">
        <v>53</v>
      </c>
      <c r="C16" s="11" t="s">
        <v>134</v>
      </c>
      <c r="D16" s="11" t="s">
        <v>42</v>
      </c>
      <c r="E16" s="73">
        <v>363</v>
      </c>
      <c r="F16" s="11" t="s">
        <v>54</v>
      </c>
    </row>
    <row r="17" spans="1:6" x14ac:dyDescent="0.25">
      <c r="A17" s="4" t="s">
        <v>61</v>
      </c>
      <c r="B17" s="4" t="s">
        <v>53</v>
      </c>
      <c r="C17" s="4" t="s">
        <v>134</v>
      </c>
      <c r="D17" s="4" t="s">
        <v>9</v>
      </c>
      <c r="E17" s="5">
        <v>341</v>
      </c>
      <c r="F17" s="4" t="s">
        <v>55</v>
      </c>
    </row>
    <row r="18" spans="1:6" x14ac:dyDescent="0.25">
      <c r="A18" s="11" t="s">
        <v>61</v>
      </c>
      <c r="B18" s="11" t="s">
        <v>53</v>
      </c>
      <c r="C18" s="11" t="s">
        <v>134</v>
      </c>
      <c r="D18" s="11" t="s">
        <v>34</v>
      </c>
      <c r="E18" s="73">
        <v>308</v>
      </c>
      <c r="F18" s="11" t="s">
        <v>56</v>
      </c>
    </row>
    <row r="19" spans="1:6" ht="28.5" x14ac:dyDescent="0.25">
      <c r="A19" s="4" t="s">
        <v>61</v>
      </c>
      <c r="B19" s="4" t="s">
        <v>53</v>
      </c>
      <c r="C19" s="4" t="s">
        <v>134</v>
      </c>
      <c r="D19" s="4" t="s">
        <v>10</v>
      </c>
      <c r="E19" s="5">
        <v>264</v>
      </c>
      <c r="F19" s="4" t="s">
        <v>57</v>
      </c>
    </row>
    <row r="20" spans="1:6" x14ac:dyDescent="0.25">
      <c r="A20" s="11" t="s">
        <v>61</v>
      </c>
      <c r="B20" s="11" t="s">
        <v>53</v>
      </c>
      <c r="C20" s="11" t="s">
        <v>134</v>
      </c>
      <c r="D20" s="11" t="s">
        <v>13</v>
      </c>
      <c r="E20" s="73">
        <v>231</v>
      </c>
      <c r="F20" s="11" t="s">
        <v>58</v>
      </c>
    </row>
    <row r="21" spans="1:6" x14ac:dyDescent="0.25">
      <c r="A21" s="4" t="s">
        <v>61</v>
      </c>
      <c r="B21" s="4" t="s">
        <v>53</v>
      </c>
      <c r="C21" s="4" t="s">
        <v>134</v>
      </c>
      <c r="D21" s="4" t="s">
        <v>13</v>
      </c>
      <c r="E21" s="5">
        <v>198</v>
      </c>
      <c r="F21" s="4" t="s">
        <v>59</v>
      </c>
    </row>
    <row r="22" spans="1:6" ht="15.75" thickBot="1" x14ac:dyDescent="0.3">
      <c r="A22" s="12" t="s">
        <v>61</v>
      </c>
      <c r="B22" s="12" t="s">
        <v>53</v>
      </c>
      <c r="C22" s="12" t="s">
        <v>134</v>
      </c>
      <c r="D22" s="12" t="s">
        <v>12</v>
      </c>
      <c r="E22" s="74">
        <v>187</v>
      </c>
      <c r="F22" s="12" t="s">
        <v>60</v>
      </c>
    </row>
    <row r="23" spans="1:6" ht="15.75" thickTop="1" x14ac:dyDescent="0.25">
      <c r="A23" s="52" t="s">
        <v>62</v>
      </c>
      <c r="B23" s="52" t="s">
        <v>1252</v>
      </c>
      <c r="C23" s="52" t="s">
        <v>1253</v>
      </c>
      <c r="D23" s="52" t="s">
        <v>40</v>
      </c>
      <c r="E23" s="53">
        <v>471.90000000000003</v>
      </c>
      <c r="F23" s="52"/>
    </row>
    <row r="24" spans="1:6" x14ac:dyDescent="0.25">
      <c r="A24" s="11" t="s">
        <v>62</v>
      </c>
      <c r="B24" s="11" t="s">
        <v>5</v>
      </c>
      <c r="C24" s="11" t="s">
        <v>1253</v>
      </c>
      <c r="D24" s="11" t="s">
        <v>18</v>
      </c>
      <c r="E24" s="73">
        <v>403.70000000000005</v>
      </c>
      <c r="F24" s="11"/>
    </row>
    <row r="25" spans="1:6" x14ac:dyDescent="0.25">
      <c r="A25" s="4" t="s">
        <v>62</v>
      </c>
      <c r="B25" s="4" t="s">
        <v>5</v>
      </c>
      <c r="C25" s="4" t="s">
        <v>1253</v>
      </c>
      <c r="D25" s="4" t="s">
        <v>9</v>
      </c>
      <c r="E25" s="5">
        <v>304.70000000000005</v>
      </c>
      <c r="F25" s="4"/>
    </row>
    <row r="26" spans="1:6" ht="15.75" thickBot="1" x14ac:dyDescent="0.3">
      <c r="A26" s="12" t="s">
        <v>62</v>
      </c>
      <c r="B26" s="12" t="s">
        <v>1254</v>
      </c>
      <c r="C26" s="12" t="s">
        <v>1253</v>
      </c>
      <c r="D26" s="12" t="s">
        <v>10</v>
      </c>
      <c r="E26" s="74">
        <v>261.8</v>
      </c>
      <c r="F26" s="12"/>
    </row>
    <row r="27" spans="1:6" ht="72" thickTop="1" x14ac:dyDescent="0.25">
      <c r="A27" s="52" t="s">
        <v>82</v>
      </c>
      <c r="B27" s="52" t="s">
        <v>83</v>
      </c>
      <c r="C27" s="52" t="s">
        <v>134</v>
      </c>
      <c r="D27" s="52" t="s">
        <v>18</v>
      </c>
      <c r="E27" s="53">
        <v>352</v>
      </c>
      <c r="F27" s="52" t="s">
        <v>84</v>
      </c>
    </row>
    <row r="28" spans="1:6" ht="71.25" x14ac:dyDescent="0.25">
      <c r="A28" s="11" t="s">
        <v>82</v>
      </c>
      <c r="B28" s="11" t="s">
        <v>83</v>
      </c>
      <c r="C28" s="11" t="s">
        <v>134</v>
      </c>
      <c r="D28" s="11" t="s">
        <v>7</v>
      </c>
      <c r="E28" s="73">
        <v>308</v>
      </c>
      <c r="F28" s="11" t="s">
        <v>84</v>
      </c>
    </row>
    <row r="29" spans="1:6" ht="72" thickBot="1" x14ac:dyDescent="0.3">
      <c r="A29" s="50" t="s">
        <v>82</v>
      </c>
      <c r="B29" s="50" t="s">
        <v>5</v>
      </c>
      <c r="C29" s="50" t="s">
        <v>134</v>
      </c>
      <c r="D29" s="50" t="s">
        <v>12</v>
      </c>
      <c r="E29" s="51">
        <v>154</v>
      </c>
      <c r="F29" s="50" t="s">
        <v>84</v>
      </c>
    </row>
    <row r="30" spans="1:6" ht="15.75" thickTop="1" x14ac:dyDescent="0.25">
      <c r="A30" s="10" t="s">
        <v>481</v>
      </c>
      <c r="B30" s="10" t="s">
        <v>86</v>
      </c>
      <c r="C30" s="10" t="s">
        <v>134</v>
      </c>
      <c r="D30" s="10" t="s">
        <v>42</v>
      </c>
      <c r="E30" s="75">
        <v>385</v>
      </c>
      <c r="F30" s="10" t="s">
        <v>1258</v>
      </c>
    </row>
    <row r="31" spans="1:6" x14ac:dyDescent="0.25">
      <c r="A31" s="4" t="s">
        <v>481</v>
      </c>
      <c r="B31" s="4" t="s">
        <v>86</v>
      </c>
      <c r="C31" s="4" t="s">
        <v>134</v>
      </c>
      <c r="D31" s="4" t="s">
        <v>10</v>
      </c>
      <c r="E31" s="5">
        <v>297</v>
      </c>
      <c r="F31" s="4" t="s">
        <v>1259</v>
      </c>
    </row>
    <row r="32" spans="1:6" x14ac:dyDescent="0.25">
      <c r="A32" s="11" t="s">
        <v>481</v>
      </c>
      <c r="B32" s="11" t="s">
        <v>89</v>
      </c>
      <c r="C32" s="11" t="s">
        <v>134</v>
      </c>
      <c r="D32" s="11" t="s">
        <v>9</v>
      </c>
      <c r="E32" s="73">
        <v>264</v>
      </c>
      <c r="F32" s="11" t="s">
        <v>1260</v>
      </c>
    </row>
    <row r="33" spans="1:6" x14ac:dyDescent="0.25">
      <c r="A33" s="4" t="s">
        <v>481</v>
      </c>
      <c r="B33" s="4" t="s">
        <v>86</v>
      </c>
      <c r="C33" s="4" t="s">
        <v>134</v>
      </c>
      <c r="D33" s="4" t="s">
        <v>10</v>
      </c>
      <c r="E33" s="5">
        <v>242</v>
      </c>
      <c r="F33" s="4" t="s">
        <v>1261</v>
      </c>
    </row>
    <row r="34" spans="1:6" ht="15.75" thickBot="1" x14ac:dyDescent="0.3">
      <c r="A34" s="12" t="s">
        <v>481</v>
      </c>
      <c r="B34" s="12" t="s">
        <v>86</v>
      </c>
      <c r="C34" s="12" t="s">
        <v>134</v>
      </c>
      <c r="D34" s="12" t="s">
        <v>34</v>
      </c>
      <c r="E34" s="74">
        <v>198</v>
      </c>
      <c r="F34" s="12" t="s">
        <v>1262</v>
      </c>
    </row>
    <row r="35" spans="1:6" ht="15.75" thickTop="1" x14ac:dyDescent="0.25">
      <c r="A35" s="52" t="s">
        <v>444</v>
      </c>
      <c r="B35" s="52" t="s">
        <v>198</v>
      </c>
      <c r="C35" s="52" t="s">
        <v>433</v>
      </c>
      <c r="D35" s="52" t="s">
        <v>18</v>
      </c>
      <c r="E35" s="53">
        <v>231</v>
      </c>
      <c r="F35" s="52"/>
    </row>
    <row r="36" spans="1:6" x14ac:dyDescent="0.25">
      <c r="A36" s="11" t="s">
        <v>444</v>
      </c>
      <c r="B36" s="11" t="s">
        <v>198</v>
      </c>
      <c r="C36" s="11" t="s">
        <v>434</v>
      </c>
      <c r="D36" s="11" t="s">
        <v>18</v>
      </c>
      <c r="E36" s="73">
        <v>231</v>
      </c>
      <c r="F36" s="11"/>
    </row>
    <row r="37" spans="1:6" x14ac:dyDescent="0.25">
      <c r="A37" s="4" t="s">
        <v>444</v>
      </c>
      <c r="B37" s="4" t="s">
        <v>198</v>
      </c>
      <c r="C37" s="4" t="s">
        <v>435</v>
      </c>
      <c r="D37" s="4" t="s">
        <v>18</v>
      </c>
      <c r="E37" s="5">
        <v>231</v>
      </c>
      <c r="F37" s="4"/>
    </row>
    <row r="38" spans="1:6" x14ac:dyDescent="0.25">
      <c r="A38" s="11" t="s">
        <v>444</v>
      </c>
      <c r="B38" s="11" t="s">
        <v>198</v>
      </c>
      <c r="C38" s="11" t="s">
        <v>436</v>
      </c>
      <c r="D38" s="11" t="s">
        <v>18</v>
      </c>
      <c r="E38" s="73">
        <v>231</v>
      </c>
      <c r="F38" s="11"/>
    </row>
    <row r="39" spans="1:6" x14ac:dyDescent="0.25">
      <c r="A39" s="4" t="s">
        <v>444</v>
      </c>
      <c r="B39" s="4" t="s">
        <v>198</v>
      </c>
      <c r="C39" s="4" t="s">
        <v>437</v>
      </c>
      <c r="D39" s="4" t="s">
        <v>18</v>
      </c>
      <c r="E39" s="5">
        <v>231</v>
      </c>
      <c r="F39" s="4"/>
    </row>
    <row r="40" spans="1:6" x14ac:dyDescent="0.25">
      <c r="A40" s="11" t="s">
        <v>444</v>
      </c>
      <c r="B40" s="11" t="s">
        <v>198</v>
      </c>
      <c r="C40" s="11" t="s">
        <v>438</v>
      </c>
      <c r="D40" s="11" t="s">
        <v>18</v>
      </c>
      <c r="E40" s="73">
        <v>231</v>
      </c>
      <c r="F40" s="11"/>
    </row>
    <row r="41" spans="1:6" x14ac:dyDescent="0.25">
      <c r="A41" s="4" t="s">
        <v>444</v>
      </c>
      <c r="B41" s="4" t="s">
        <v>198</v>
      </c>
      <c r="C41" s="4" t="s">
        <v>439</v>
      </c>
      <c r="D41" s="4" t="s">
        <v>18</v>
      </c>
      <c r="E41" s="5">
        <v>231</v>
      </c>
      <c r="F41" s="4"/>
    </row>
    <row r="42" spans="1:6" x14ac:dyDescent="0.25">
      <c r="A42" s="11" t="s">
        <v>444</v>
      </c>
      <c r="B42" s="11" t="s">
        <v>198</v>
      </c>
      <c r="C42" s="11" t="s">
        <v>440</v>
      </c>
      <c r="D42" s="11" t="s">
        <v>18</v>
      </c>
      <c r="E42" s="73">
        <v>231</v>
      </c>
      <c r="F42" s="11"/>
    </row>
    <row r="43" spans="1:6" x14ac:dyDescent="0.25">
      <c r="A43" s="4" t="s">
        <v>444</v>
      </c>
      <c r="B43" s="4" t="s">
        <v>198</v>
      </c>
      <c r="C43" s="4" t="s">
        <v>441</v>
      </c>
      <c r="D43" s="4" t="s">
        <v>18</v>
      </c>
      <c r="E43" s="5">
        <v>231</v>
      </c>
      <c r="F43" s="4"/>
    </row>
    <row r="44" spans="1:6" x14ac:dyDescent="0.25">
      <c r="A44" s="11" t="s">
        <v>444</v>
      </c>
      <c r="B44" s="11" t="s">
        <v>198</v>
      </c>
      <c r="C44" s="11" t="s">
        <v>433</v>
      </c>
      <c r="D44" s="11" t="s">
        <v>34</v>
      </c>
      <c r="E44" s="73">
        <v>210</v>
      </c>
      <c r="F44" s="11"/>
    </row>
    <row r="45" spans="1:6" x14ac:dyDescent="0.25">
      <c r="A45" s="4" t="s">
        <v>444</v>
      </c>
      <c r="B45" s="4" t="s">
        <v>198</v>
      </c>
      <c r="C45" s="4" t="s">
        <v>434</v>
      </c>
      <c r="D45" s="4" t="s">
        <v>34</v>
      </c>
      <c r="E45" s="5">
        <v>210</v>
      </c>
      <c r="F45" s="4"/>
    </row>
    <row r="46" spans="1:6" x14ac:dyDescent="0.25">
      <c r="A46" s="11" t="s">
        <v>444</v>
      </c>
      <c r="B46" s="11" t="s">
        <v>198</v>
      </c>
      <c r="C46" s="11" t="s">
        <v>435</v>
      </c>
      <c r="D46" s="11" t="s">
        <v>34</v>
      </c>
      <c r="E46" s="73">
        <v>210</v>
      </c>
      <c r="F46" s="11"/>
    </row>
    <row r="47" spans="1:6" x14ac:dyDescent="0.25">
      <c r="A47" s="4" t="s">
        <v>444</v>
      </c>
      <c r="B47" s="4" t="s">
        <v>198</v>
      </c>
      <c r="C47" s="4" t="s">
        <v>436</v>
      </c>
      <c r="D47" s="4" t="s">
        <v>34</v>
      </c>
      <c r="E47" s="5">
        <v>210</v>
      </c>
      <c r="F47" s="4"/>
    </row>
    <row r="48" spans="1:6" x14ac:dyDescent="0.25">
      <c r="A48" s="11" t="s">
        <v>444</v>
      </c>
      <c r="B48" s="11" t="s">
        <v>198</v>
      </c>
      <c r="C48" s="11" t="s">
        <v>437</v>
      </c>
      <c r="D48" s="11" t="s">
        <v>34</v>
      </c>
      <c r="E48" s="73">
        <v>210</v>
      </c>
      <c r="F48" s="11"/>
    </row>
    <row r="49" spans="1:6" x14ac:dyDescent="0.25">
      <c r="A49" s="4" t="s">
        <v>444</v>
      </c>
      <c r="B49" s="4" t="s">
        <v>198</v>
      </c>
      <c r="C49" s="4" t="s">
        <v>438</v>
      </c>
      <c r="D49" s="4" t="s">
        <v>34</v>
      </c>
      <c r="E49" s="5">
        <v>210</v>
      </c>
      <c r="F49" s="4"/>
    </row>
    <row r="50" spans="1:6" x14ac:dyDescent="0.25">
      <c r="A50" s="11" t="s">
        <v>444</v>
      </c>
      <c r="B50" s="11" t="s">
        <v>198</v>
      </c>
      <c r="C50" s="11" t="s">
        <v>439</v>
      </c>
      <c r="D50" s="11" t="s">
        <v>34</v>
      </c>
      <c r="E50" s="73">
        <v>210</v>
      </c>
      <c r="F50" s="11"/>
    </row>
    <row r="51" spans="1:6" x14ac:dyDescent="0.25">
      <c r="A51" s="4" t="s">
        <v>444</v>
      </c>
      <c r="B51" s="4" t="s">
        <v>198</v>
      </c>
      <c r="C51" s="4" t="s">
        <v>440</v>
      </c>
      <c r="D51" s="4" t="s">
        <v>34</v>
      </c>
      <c r="E51" s="5">
        <v>210</v>
      </c>
      <c r="F51" s="4"/>
    </row>
    <row r="52" spans="1:6" x14ac:dyDescent="0.25">
      <c r="A52" s="11" t="s">
        <v>444</v>
      </c>
      <c r="B52" s="11" t="s">
        <v>198</v>
      </c>
      <c r="C52" s="11" t="s">
        <v>441</v>
      </c>
      <c r="D52" s="11" t="s">
        <v>34</v>
      </c>
      <c r="E52" s="73">
        <v>210</v>
      </c>
      <c r="F52" s="11"/>
    </row>
    <row r="53" spans="1:6" x14ac:dyDescent="0.25">
      <c r="A53" s="4" t="s">
        <v>444</v>
      </c>
      <c r="B53" s="4" t="s">
        <v>442</v>
      </c>
      <c r="C53" s="4" t="s">
        <v>434</v>
      </c>
      <c r="D53" s="4" t="s">
        <v>18</v>
      </c>
      <c r="E53" s="5">
        <v>231</v>
      </c>
      <c r="F53" s="4"/>
    </row>
    <row r="54" spans="1:6" x14ac:dyDescent="0.25">
      <c r="A54" s="11" t="s">
        <v>444</v>
      </c>
      <c r="B54" s="11" t="s">
        <v>442</v>
      </c>
      <c r="C54" s="11" t="s">
        <v>435</v>
      </c>
      <c r="D54" s="11" t="s">
        <v>18</v>
      </c>
      <c r="E54" s="73">
        <v>231</v>
      </c>
      <c r="F54" s="11"/>
    </row>
    <row r="55" spans="1:6" x14ac:dyDescent="0.25">
      <c r="A55" s="4" t="s">
        <v>444</v>
      </c>
      <c r="B55" s="4" t="s">
        <v>442</v>
      </c>
      <c r="C55" s="4" t="s">
        <v>436</v>
      </c>
      <c r="D55" s="4" t="s">
        <v>18</v>
      </c>
      <c r="E55" s="5">
        <v>231</v>
      </c>
      <c r="F55" s="4"/>
    </row>
    <row r="56" spans="1:6" x14ac:dyDescent="0.25">
      <c r="A56" s="11" t="s">
        <v>444</v>
      </c>
      <c r="B56" s="11" t="s">
        <v>442</v>
      </c>
      <c r="C56" s="11" t="s">
        <v>438</v>
      </c>
      <c r="D56" s="11" t="s">
        <v>18</v>
      </c>
      <c r="E56" s="73">
        <v>231</v>
      </c>
      <c r="F56" s="11"/>
    </row>
    <row r="57" spans="1:6" x14ac:dyDescent="0.25">
      <c r="A57" s="4" t="s">
        <v>444</v>
      </c>
      <c r="B57" s="4" t="s">
        <v>442</v>
      </c>
      <c r="C57" s="4" t="s">
        <v>439</v>
      </c>
      <c r="D57" s="4" t="s">
        <v>18</v>
      </c>
      <c r="E57" s="5">
        <v>231</v>
      </c>
      <c r="F57" s="4"/>
    </row>
    <row r="58" spans="1:6" x14ac:dyDescent="0.25">
      <c r="A58" s="11" t="s">
        <v>444</v>
      </c>
      <c r="B58" s="11" t="s">
        <v>442</v>
      </c>
      <c r="C58" s="11" t="s">
        <v>440</v>
      </c>
      <c r="D58" s="11" t="s">
        <v>18</v>
      </c>
      <c r="E58" s="73">
        <v>231</v>
      </c>
      <c r="F58" s="11"/>
    </row>
    <row r="59" spans="1:6" x14ac:dyDescent="0.25">
      <c r="A59" s="4" t="s">
        <v>444</v>
      </c>
      <c r="B59" s="4" t="s">
        <v>442</v>
      </c>
      <c r="C59" s="4" t="s">
        <v>441</v>
      </c>
      <c r="D59" s="4" t="s">
        <v>18</v>
      </c>
      <c r="E59" s="5">
        <v>231</v>
      </c>
      <c r="F59" s="4"/>
    </row>
    <row r="60" spans="1:6" x14ac:dyDescent="0.25">
      <c r="A60" s="11" t="s">
        <v>444</v>
      </c>
      <c r="B60" s="11" t="s">
        <v>442</v>
      </c>
      <c r="C60" s="11" t="s">
        <v>433</v>
      </c>
      <c r="D60" s="11" t="s">
        <v>21</v>
      </c>
      <c r="E60" s="73">
        <v>220</v>
      </c>
      <c r="F60" s="11"/>
    </row>
    <row r="61" spans="1:6" x14ac:dyDescent="0.25">
      <c r="A61" s="4" t="s">
        <v>444</v>
      </c>
      <c r="B61" s="4" t="s">
        <v>442</v>
      </c>
      <c r="C61" s="4" t="s">
        <v>434</v>
      </c>
      <c r="D61" s="4" t="s">
        <v>21</v>
      </c>
      <c r="E61" s="5">
        <v>220</v>
      </c>
      <c r="F61" s="4"/>
    </row>
    <row r="62" spans="1:6" x14ac:dyDescent="0.25">
      <c r="A62" s="11" t="s">
        <v>444</v>
      </c>
      <c r="B62" s="11" t="s">
        <v>442</v>
      </c>
      <c r="C62" s="11" t="s">
        <v>435</v>
      </c>
      <c r="D62" s="11" t="s">
        <v>21</v>
      </c>
      <c r="E62" s="73">
        <v>220</v>
      </c>
      <c r="F62" s="11"/>
    </row>
    <row r="63" spans="1:6" x14ac:dyDescent="0.25">
      <c r="A63" s="4" t="s">
        <v>444</v>
      </c>
      <c r="B63" s="4" t="s">
        <v>442</v>
      </c>
      <c r="C63" s="4" t="s">
        <v>436</v>
      </c>
      <c r="D63" s="4" t="s">
        <v>21</v>
      </c>
      <c r="E63" s="5">
        <v>220</v>
      </c>
      <c r="F63" s="4"/>
    </row>
    <row r="64" spans="1:6" x14ac:dyDescent="0.25">
      <c r="A64" s="11" t="s">
        <v>444</v>
      </c>
      <c r="B64" s="11" t="s">
        <v>442</v>
      </c>
      <c r="C64" s="11" t="s">
        <v>438</v>
      </c>
      <c r="D64" s="11" t="s">
        <v>21</v>
      </c>
      <c r="E64" s="73">
        <v>220</v>
      </c>
      <c r="F64" s="11"/>
    </row>
    <row r="65" spans="1:6" x14ac:dyDescent="0.25">
      <c r="A65" s="4" t="s">
        <v>444</v>
      </c>
      <c r="B65" s="4" t="s">
        <v>442</v>
      </c>
      <c r="C65" s="4" t="s">
        <v>439</v>
      </c>
      <c r="D65" s="4" t="s">
        <v>21</v>
      </c>
      <c r="E65" s="5">
        <v>220</v>
      </c>
      <c r="F65" s="4"/>
    </row>
    <row r="66" spans="1:6" x14ac:dyDescent="0.25">
      <c r="A66" s="11" t="s">
        <v>444</v>
      </c>
      <c r="B66" s="11" t="s">
        <v>442</v>
      </c>
      <c r="C66" s="11" t="s">
        <v>440</v>
      </c>
      <c r="D66" s="11" t="s">
        <v>21</v>
      </c>
      <c r="E66" s="73">
        <v>220</v>
      </c>
      <c r="F66" s="11"/>
    </row>
    <row r="67" spans="1:6" x14ac:dyDescent="0.25">
      <c r="A67" s="4" t="s">
        <v>444</v>
      </c>
      <c r="B67" s="4" t="s">
        <v>442</v>
      </c>
      <c r="C67" s="4" t="s">
        <v>441</v>
      </c>
      <c r="D67" s="4" t="s">
        <v>21</v>
      </c>
      <c r="E67" s="5">
        <v>220</v>
      </c>
      <c r="F67" s="4"/>
    </row>
    <row r="68" spans="1:6" x14ac:dyDescent="0.25">
      <c r="A68" s="11" t="s">
        <v>444</v>
      </c>
      <c r="B68" s="11" t="s">
        <v>442</v>
      </c>
      <c r="C68" s="11" t="s">
        <v>433</v>
      </c>
      <c r="D68" s="11" t="s">
        <v>10</v>
      </c>
      <c r="E68" s="73">
        <v>203.5</v>
      </c>
      <c r="F68" s="11"/>
    </row>
    <row r="69" spans="1:6" x14ac:dyDescent="0.25">
      <c r="A69" s="4" t="s">
        <v>444</v>
      </c>
      <c r="B69" s="4" t="s">
        <v>442</v>
      </c>
      <c r="C69" s="4" t="s">
        <v>434</v>
      </c>
      <c r="D69" s="4" t="s">
        <v>10</v>
      </c>
      <c r="E69" s="5">
        <v>203.5</v>
      </c>
      <c r="F69" s="4"/>
    </row>
    <row r="70" spans="1:6" x14ac:dyDescent="0.25">
      <c r="A70" s="11" t="s">
        <v>444</v>
      </c>
      <c r="B70" s="11" t="s">
        <v>442</v>
      </c>
      <c r="C70" s="11" t="s">
        <v>435</v>
      </c>
      <c r="D70" s="11" t="s">
        <v>10</v>
      </c>
      <c r="E70" s="73">
        <v>203.5</v>
      </c>
      <c r="F70" s="11"/>
    </row>
    <row r="71" spans="1:6" x14ac:dyDescent="0.25">
      <c r="A71" s="4" t="s">
        <v>444</v>
      </c>
      <c r="B71" s="4" t="s">
        <v>442</v>
      </c>
      <c r="C71" s="4" t="s">
        <v>436</v>
      </c>
      <c r="D71" s="4" t="s">
        <v>10</v>
      </c>
      <c r="E71" s="5">
        <v>203.5</v>
      </c>
      <c r="F71" s="4"/>
    </row>
    <row r="72" spans="1:6" x14ac:dyDescent="0.25">
      <c r="A72" s="11" t="s">
        <v>444</v>
      </c>
      <c r="B72" s="11" t="s">
        <v>442</v>
      </c>
      <c r="C72" s="11" t="s">
        <v>438</v>
      </c>
      <c r="D72" s="11" t="s">
        <v>10</v>
      </c>
      <c r="E72" s="73">
        <v>203.5</v>
      </c>
      <c r="F72" s="11"/>
    </row>
    <row r="73" spans="1:6" x14ac:dyDescent="0.25">
      <c r="A73" s="4" t="s">
        <v>444</v>
      </c>
      <c r="B73" s="4" t="s">
        <v>442</v>
      </c>
      <c r="C73" s="4" t="s">
        <v>439</v>
      </c>
      <c r="D73" s="4" t="s">
        <v>10</v>
      </c>
      <c r="E73" s="5">
        <v>203.5</v>
      </c>
      <c r="F73" s="4"/>
    </row>
    <row r="74" spans="1:6" x14ac:dyDescent="0.25">
      <c r="A74" s="11" t="s">
        <v>444</v>
      </c>
      <c r="B74" s="11" t="s">
        <v>442</v>
      </c>
      <c r="C74" s="11" t="s">
        <v>440</v>
      </c>
      <c r="D74" s="11" t="s">
        <v>10</v>
      </c>
      <c r="E74" s="73">
        <v>203.5</v>
      </c>
      <c r="F74" s="11"/>
    </row>
    <row r="75" spans="1:6" x14ac:dyDescent="0.25">
      <c r="A75" s="4" t="s">
        <v>444</v>
      </c>
      <c r="B75" s="4" t="s">
        <v>442</v>
      </c>
      <c r="C75" s="4" t="s">
        <v>441</v>
      </c>
      <c r="D75" s="4" t="s">
        <v>10</v>
      </c>
      <c r="E75" s="5">
        <v>203.5</v>
      </c>
      <c r="F75" s="4"/>
    </row>
    <row r="76" spans="1:6" x14ac:dyDescent="0.25">
      <c r="A76" s="11" t="s">
        <v>444</v>
      </c>
      <c r="B76" s="11" t="s">
        <v>442</v>
      </c>
      <c r="C76" s="11" t="s">
        <v>433</v>
      </c>
      <c r="D76" s="11" t="s">
        <v>34</v>
      </c>
      <c r="E76" s="73">
        <v>198</v>
      </c>
      <c r="F76" s="11"/>
    </row>
    <row r="77" spans="1:6" x14ac:dyDescent="0.25">
      <c r="A77" s="4" t="s">
        <v>444</v>
      </c>
      <c r="B77" s="4" t="s">
        <v>442</v>
      </c>
      <c r="C77" s="4" t="s">
        <v>434</v>
      </c>
      <c r="D77" s="4" t="s">
        <v>34</v>
      </c>
      <c r="E77" s="5">
        <v>198</v>
      </c>
      <c r="F77" s="4"/>
    </row>
    <row r="78" spans="1:6" x14ac:dyDescent="0.25">
      <c r="A78" s="11" t="s">
        <v>444</v>
      </c>
      <c r="B78" s="11" t="s">
        <v>442</v>
      </c>
      <c r="C78" s="11" t="s">
        <v>435</v>
      </c>
      <c r="D78" s="11" t="s">
        <v>34</v>
      </c>
      <c r="E78" s="73">
        <v>198</v>
      </c>
      <c r="F78" s="11"/>
    </row>
    <row r="79" spans="1:6" x14ac:dyDescent="0.25">
      <c r="A79" s="4" t="s">
        <v>444</v>
      </c>
      <c r="B79" s="4" t="s">
        <v>442</v>
      </c>
      <c r="C79" s="4" t="s">
        <v>436</v>
      </c>
      <c r="D79" s="4" t="s">
        <v>34</v>
      </c>
      <c r="E79" s="5">
        <v>198</v>
      </c>
      <c r="F79" s="4"/>
    </row>
    <row r="80" spans="1:6" x14ac:dyDescent="0.25">
      <c r="A80" s="11" t="s">
        <v>444</v>
      </c>
      <c r="B80" s="11" t="s">
        <v>442</v>
      </c>
      <c r="C80" s="11" t="s">
        <v>438</v>
      </c>
      <c r="D80" s="11" t="s">
        <v>34</v>
      </c>
      <c r="E80" s="73">
        <v>198</v>
      </c>
      <c r="F80" s="11"/>
    </row>
    <row r="81" spans="1:6" x14ac:dyDescent="0.25">
      <c r="A81" s="4" t="s">
        <v>444</v>
      </c>
      <c r="B81" s="4" t="s">
        <v>442</v>
      </c>
      <c r="C81" s="4" t="s">
        <v>439</v>
      </c>
      <c r="D81" s="4" t="s">
        <v>34</v>
      </c>
      <c r="E81" s="5">
        <v>198</v>
      </c>
      <c r="F81" s="4"/>
    </row>
    <row r="82" spans="1:6" x14ac:dyDescent="0.25">
      <c r="A82" s="11" t="s">
        <v>444</v>
      </c>
      <c r="B82" s="11" t="s">
        <v>442</v>
      </c>
      <c r="C82" s="11" t="s">
        <v>440</v>
      </c>
      <c r="D82" s="11" t="s">
        <v>34</v>
      </c>
      <c r="E82" s="73">
        <v>198</v>
      </c>
      <c r="F82" s="11"/>
    </row>
    <row r="83" spans="1:6" x14ac:dyDescent="0.25">
      <c r="A83" s="4" t="s">
        <v>444</v>
      </c>
      <c r="B83" s="4" t="s">
        <v>442</v>
      </c>
      <c r="C83" s="4" t="s">
        <v>441</v>
      </c>
      <c r="D83" s="4" t="s">
        <v>34</v>
      </c>
      <c r="E83" s="5">
        <v>198</v>
      </c>
      <c r="F83" s="4"/>
    </row>
    <row r="84" spans="1:6" x14ac:dyDescent="0.25">
      <c r="A84" s="11" t="s">
        <v>444</v>
      </c>
      <c r="B84" s="11" t="s">
        <v>442</v>
      </c>
      <c r="C84" s="11" t="s">
        <v>433</v>
      </c>
      <c r="D84" s="11" t="s">
        <v>12</v>
      </c>
      <c r="E84" s="73">
        <v>148.5</v>
      </c>
      <c r="F84" s="11"/>
    </row>
    <row r="85" spans="1:6" x14ac:dyDescent="0.25">
      <c r="A85" s="4" t="s">
        <v>444</v>
      </c>
      <c r="B85" s="4" t="s">
        <v>442</v>
      </c>
      <c r="C85" s="4" t="s">
        <v>434</v>
      </c>
      <c r="D85" s="4" t="s">
        <v>12</v>
      </c>
      <c r="E85" s="5">
        <v>148.5</v>
      </c>
      <c r="F85" s="4"/>
    </row>
    <row r="86" spans="1:6" x14ac:dyDescent="0.25">
      <c r="A86" s="11" t="s">
        <v>444</v>
      </c>
      <c r="B86" s="11" t="s">
        <v>442</v>
      </c>
      <c r="C86" s="11" t="s">
        <v>435</v>
      </c>
      <c r="D86" s="11" t="s">
        <v>12</v>
      </c>
      <c r="E86" s="73">
        <v>148.5</v>
      </c>
      <c r="F86" s="11"/>
    </row>
    <row r="87" spans="1:6" x14ac:dyDescent="0.25">
      <c r="A87" s="4" t="s">
        <v>444</v>
      </c>
      <c r="B87" s="4" t="s">
        <v>442</v>
      </c>
      <c r="C87" s="4" t="s">
        <v>436</v>
      </c>
      <c r="D87" s="4" t="s">
        <v>12</v>
      </c>
      <c r="E87" s="5">
        <v>148.5</v>
      </c>
      <c r="F87" s="4"/>
    </row>
    <row r="88" spans="1:6" x14ac:dyDescent="0.25">
      <c r="A88" s="11" t="s">
        <v>444</v>
      </c>
      <c r="B88" s="11" t="s">
        <v>442</v>
      </c>
      <c r="C88" s="11" t="s">
        <v>443</v>
      </c>
      <c r="D88" s="11" t="s">
        <v>12</v>
      </c>
      <c r="E88" s="73">
        <v>148.5</v>
      </c>
      <c r="F88" s="11"/>
    </row>
    <row r="89" spans="1:6" x14ac:dyDescent="0.25">
      <c r="A89" s="4" t="s">
        <v>444</v>
      </c>
      <c r="B89" s="4" t="s">
        <v>442</v>
      </c>
      <c r="C89" s="4" t="s">
        <v>438</v>
      </c>
      <c r="D89" s="4" t="s">
        <v>12</v>
      </c>
      <c r="E89" s="5">
        <v>148.5</v>
      </c>
      <c r="F89" s="4"/>
    </row>
    <row r="90" spans="1:6" x14ac:dyDescent="0.25">
      <c r="A90" s="11" t="s">
        <v>444</v>
      </c>
      <c r="B90" s="11" t="s">
        <v>442</v>
      </c>
      <c r="C90" s="11" t="s">
        <v>439</v>
      </c>
      <c r="D90" s="11" t="s">
        <v>12</v>
      </c>
      <c r="E90" s="73">
        <v>148.5</v>
      </c>
      <c r="F90" s="11"/>
    </row>
    <row r="91" spans="1:6" x14ac:dyDescent="0.25">
      <c r="A91" s="4" t="s">
        <v>444</v>
      </c>
      <c r="B91" s="4" t="s">
        <v>442</v>
      </c>
      <c r="C91" s="4" t="s">
        <v>440</v>
      </c>
      <c r="D91" s="4" t="s">
        <v>12</v>
      </c>
      <c r="E91" s="5">
        <v>148.5</v>
      </c>
      <c r="F91" s="4"/>
    </row>
    <row r="92" spans="1:6" ht="15.75" thickBot="1" x14ac:dyDescent="0.3">
      <c r="A92" s="12" t="s">
        <v>444</v>
      </c>
      <c r="B92" s="12" t="s">
        <v>442</v>
      </c>
      <c r="C92" s="12" t="s">
        <v>441</v>
      </c>
      <c r="D92" s="12" t="s">
        <v>12</v>
      </c>
      <c r="E92" s="74">
        <v>148.5</v>
      </c>
      <c r="F92" s="12"/>
    </row>
    <row r="93" spans="1:6" ht="328.5" thickTop="1" x14ac:dyDescent="0.25">
      <c r="A93" s="52" t="s">
        <v>1257</v>
      </c>
      <c r="B93" s="52" t="s">
        <v>5</v>
      </c>
      <c r="C93" s="52" t="s">
        <v>1256</v>
      </c>
      <c r="D93" s="52" t="s">
        <v>42</v>
      </c>
      <c r="E93" s="53">
        <v>229</v>
      </c>
      <c r="F93" s="52"/>
    </row>
    <row r="94" spans="1:6" ht="328.5" thickBot="1" x14ac:dyDescent="0.3">
      <c r="A94" s="12" t="s">
        <v>1257</v>
      </c>
      <c r="B94" s="12" t="s">
        <v>706</v>
      </c>
      <c r="C94" s="12" t="s">
        <v>1256</v>
      </c>
      <c r="D94" s="12" t="s">
        <v>42</v>
      </c>
      <c r="E94" s="74">
        <v>279</v>
      </c>
      <c r="F94" s="12"/>
    </row>
    <row r="95" spans="1:6" ht="29.25" thickTop="1" x14ac:dyDescent="0.25">
      <c r="A95" s="52" t="s">
        <v>1235</v>
      </c>
      <c r="B95" s="52" t="s">
        <v>1236</v>
      </c>
      <c r="C95" s="52" t="s">
        <v>1237</v>
      </c>
      <c r="D95" s="52" t="s">
        <v>18</v>
      </c>
      <c r="E95" s="53">
        <v>374</v>
      </c>
      <c r="F95" s="52" t="s">
        <v>1239</v>
      </c>
    </row>
    <row r="96" spans="1:6" ht="42.75" x14ac:dyDescent="0.25">
      <c r="A96" s="11" t="s">
        <v>1235</v>
      </c>
      <c r="B96" s="11" t="s">
        <v>1236</v>
      </c>
      <c r="C96" s="11" t="s">
        <v>1237</v>
      </c>
      <c r="D96" s="11" t="s">
        <v>42</v>
      </c>
      <c r="E96" s="73">
        <v>363.00000000000006</v>
      </c>
      <c r="F96" s="11" t="s">
        <v>1240</v>
      </c>
    </row>
    <row r="97" spans="1:6" ht="28.5" x14ac:dyDescent="0.25">
      <c r="A97" s="4" t="s">
        <v>1235</v>
      </c>
      <c r="B97" s="4" t="s">
        <v>1236</v>
      </c>
      <c r="C97" s="4" t="s">
        <v>1237</v>
      </c>
      <c r="D97" s="4" t="s">
        <v>10</v>
      </c>
      <c r="E97" s="5">
        <v>335.5</v>
      </c>
      <c r="F97" s="4" t="s">
        <v>1241</v>
      </c>
    </row>
    <row r="98" spans="1:6" ht="42.75" x14ac:dyDescent="0.25">
      <c r="A98" s="11" t="s">
        <v>1235</v>
      </c>
      <c r="B98" s="11" t="s">
        <v>1236</v>
      </c>
      <c r="C98" s="11" t="s">
        <v>1237</v>
      </c>
      <c r="D98" s="11" t="s">
        <v>10</v>
      </c>
      <c r="E98" s="73">
        <v>324.5</v>
      </c>
      <c r="F98" s="11" t="s">
        <v>1242</v>
      </c>
    </row>
    <row r="99" spans="1:6" ht="42.75" x14ac:dyDescent="0.25">
      <c r="A99" s="4" t="s">
        <v>1235</v>
      </c>
      <c r="B99" s="4" t="s">
        <v>1236</v>
      </c>
      <c r="C99" s="4" t="s">
        <v>1237</v>
      </c>
      <c r="D99" s="4" t="s">
        <v>10</v>
      </c>
      <c r="E99" s="5">
        <v>313.5</v>
      </c>
      <c r="F99" s="4" t="s">
        <v>1243</v>
      </c>
    </row>
    <row r="100" spans="1:6" ht="42.75" x14ac:dyDescent="0.25">
      <c r="A100" s="11" t="s">
        <v>1235</v>
      </c>
      <c r="B100" s="11" t="s">
        <v>1236</v>
      </c>
      <c r="C100" s="11" t="s">
        <v>1237</v>
      </c>
      <c r="D100" s="11" t="s">
        <v>10</v>
      </c>
      <c r="E100" s="73">
        <v>302.5</v>
      </c>
      <c r="F100" s="11" t="s">
        <v>1244</v>
      </c>
    </row>
    <row r="101" spans="1:6" ht="57" x14ac:dyDescent="0.25">
      <c r="A101" s="4" t="s">
        <v>1235</v>
      </c>
      <c r="B101" s="4" t="s">
        <v>1236</v>
      </c>
      <c r="C101" s="4" t="s">
        <v>1237</v>
      </c>
      <c r="D101" s="4" t="s">
        <v>34</v>
      </c>
      <c r="E101" s="5">
        <v>291.5</v>
      </c>
      <c r="F101" s="4" t="s">
        <v>1245</v>
      </c>
    </row>
    <row r="102" spans="1:6" ht="28.5" x14ac:dyDescent="0.25">
      <c r="A102" s="11" t="s">
        <v>1235</v>
      </c>
      <c r="B102" s="11" t="s">
        <v>1236</v>
      </c>
      <c r="C102" s="11" t="s">
        <v>1237</v>
      </c>
      <c r="D102" s="11" t="s">
        <v>34</v>
      </c>
      <c r="E102" s="73">
        <v>269.5</v>
      </c>
      <c r="F102" s="11" t="s">
        <v>1246</v>
      </c>
    </row>
    <row r="103" spans="1:6" ht="28.5" x14ac:dyDescent="0.25">
      <c r="A103" s="4" t="s">
        <v>1235</v>
      </c>
      <c r="B103" s="4" t="s">
        <v>1236</v>
      </c>
      <c r="C103" s="4" t="s">
        <v>1237</v>
      </c>
      <c r="D103" s="4" t="s">
        <v>34</v>
      </c>
      <c r="E103" s="5">
        <v>258.5</v>
      </c>
      <c r="F103" s="4" t="s">
        <v>1247</v>
      </c>
    </row>
    <row r="104" spans="1:6" ht="28.5" x14ac:dyDescent="0.25">
      <c r="A104" s="11" t="s">
        <v>1235</v>
      </c>
      <c r="B104" s="11" t="s">
        <v>1236</v>
      </c>
      <c r="C104" s="11" t="s">
        <v>1237</v>
      </c>
      <c r="D104" s="11" t="s">
        <v>12</v>
      </c>
      <c r="E104" s="73">
        <v>231.00000000000003</v>
      </c>
      <c r="F104" s="11" t="s">
        <v>1248</v>
      </c>
    </row>
    <row r="105" spans="1:6" ht="28.5" x14ac:dyDescent="0.25">
      <c r="A105" s="4" t="s">
        <v>1235</v>
      </c>
      <c r="B105" s="4" t="s">
        <v>1236</v>
      </c>
      <c r="C105" s="4" t="s">
        <v>1238</v>
      </c>
      <c r="D105" s="4" t="s">
        <v>43</v>
      </c>
      <c r="E105" s="5">
        <v>220.00000000000003</v>
      </c>
      <c r="F105" s="4" t="s">
        <v>1249</v>
      </c>
    </row>
    <row r="106" spans="1:6" ht="29.25" thickBot="1" x14ac:dyDescent="0.3">
      <c r="A106" s="12" t="s">
        <v>1235</v>
      </c>
      <c r="B106" s="12" t="s">
        <v>1236</v>
      </c>
      <c r="C106" s="12" t="s">
        <v>1237</v>
      </c>
      <c r="D106" s="12" t="s">
        <v>43</v>
      </c>
      <c r="E106" s="74">
        <v>181.50000000000003</v>
      </c>
      <c r="F106" s="12" t="s">
        <v>1250</v>
      </c>
    </row>
    <row r="107" spans="1:6" ht="29.25" thickTop="1" x14ac:dyDescent="0.25">
      <c r="A107" s="52" t="s">
        <v>68</v>
      </c>
      <c r="B107" s="52" t="s">
        <v>63</v>
      </c>
      <c r="C107" s="52" t="s">
        <v>1251</v>
      </c>
      <c r="D107" s="52" t="s">
        <v>18</v>
      </c>
      <c r="E107" s="53">
        <v>396</v>
      </c>
      <c r="F107" s="52" t="s">
        <v>18</v>
      </c>
    </row>
    <row r="108" spans="1:6" ht="28.5" x14ac:dyDescent="0.25">
      <c r="A108" s="11" t="s">
        <v>68</v>
      </c>
      <c r="B108" s="11" t="s">
        <v>63</v>
      </c>
      <c r="C108" s="11" t="s">
        <v>1251</v>
      </c>
      <c r="D108" s="11" t="s">
        <v>7</v>
      </c>
      <c r="E108" s="73">
        <v>374</v>
      </c>
      <c r="F108" s="11" t="s">
        <v>64</v>
      </c>
    </row>
    <row r="109" spans="1:6" ht="28.5" x14ac:dyDescent="0.25">
      <c r="A109" s="4" t="s">
        <v>68</v>
      </c>
      <c r="B109" s="4" t="s">
        <v>63</v>
      </c>
      <c r="C109" s="4" t="s">
        <v>1251</v>
      </c>
      <c r="D109" s="4" t="s">
        <v>21</v>
      </c>
      <c r="E109" s="5">
        <v>341</v>
      </c>
      <c r="F109" s="4" t="s">
        <v>21</v>
      </c>
    </row>
    <row r="110" spans="1:6" ht="28.5" x14ac:dyDescent="0.25">
      <c r="A110" s="11" t="s">
        <v>68</v>
      </c>
      <c r="B110" s="11" t="s">
        <v>63</v>
      </c>
      <c r="C110" s="11" t="s">
        <v>1251</v>
      </c>
      <c r="D110" s="11" t="s">
        <v>42</v>
      </c>
      <c r="E110" s="73">
        <v>319</v>
      </c>
      <c r="F110" s="11" t="s">
        <v>42</v>
      </c>
    </row>
    <row r="111" spans="1:6" ht="28.5" x14ac:dyDescent="0.25">
      <c r="A111" s="4" t="s">
        <v>68</v>
      </c>
      <c r="B111" s="4" t="s">
        <v>63</v>
      </c>
      <c r="C111" s="4" t="s">
        <v>1251</v>
      </c>
      <c r="D111" s="4" t="s">
        <v>9</v>
      </c>
      <c r="E111" s="5">
        <v>286</v>
      </c>
      <c r="F111" s="4" t="s">
        <v>9</v>
      </c>
    </row>
    <row r="112" spans="1:6" ht="28.5" x14ac:dyDescent="0.25">
      <c r="A112" s="11" t="s">
        <v>68</v>
      </c>
      <c r="B112" s="11" t="s">
        <v>63</v>
      </c>
      <c r="C112" s="11" t="s">
        <v>1251</v>
      </c>
      <c r="D112" s="11" t="s">
        <v>34</v>
      </c>
      <c r="E112" s="73">
        <v>264</v>
      </c>
      <c r="F112" s="11" t="s">
        <v>446</v>
      </c>
    </row>
    <row r="113" spans="1:6" ht="28.5" x14ac:dyDescent="0.25">
      <c r="A113" s="4" t="s">
        <v>68</v>
      </c>
      <c r="B113" s="4" t="s">
        <v>63</v>
      </c>
      <c r="C113" s="4" t="s">
        <v>1251</v>
      </c>
      <c r="D113" s="4" t="s">
        <v>10</v>
      </c>
      <c r="E113" s="5">
        <v>242</v>
      </c>
      <c r="F113" s="4" t="s">
        <v>447</v>
      </c>
    </row>
    <row r="114" spans="1:6" ht="28.5" x14ac:dyDescent="0.25">
      <c r="A114" s="11" t="s">
        <v>68</v>
      </c>
      <c r="B114" s="11" t="s">
        <v>63</v>
      </c>
      <c r="C114" s="11" t="s">
        <v>1251</v>
      </c>
      <c r="D114" s="11" t="s">
        <v>13</v>
      </c>
      <c r="E114" s="73">
        <v>209</v>
      </c>
      <c r="F114" s="11" t="s">
        <v>67</v>
      </c>
    </row>
    <row r="115" spans="1:6" ht="28.5" x14ac:dyDescent="0.25">
      <c r="A115" s="4" t="s">
        <v>68</v>
      </c>
      <c r="B115" s="4" t="s">
        <v>63</v>
      </c>
      <c r="C115" s="4" t="s">
        <v>1251</v>
      </c>
      <c r="D115" s="4" t="s">
        <v>43</v>
      </c>
      <c r="E115" s="5">
        <v>165</v>
      </c>
      <c r="F115" s="4" t="s">
        <v>448</v>
      </c>
    </row>
    <row r="116" spans="1:6" ht="29.25" thickBot="1" x14ac:dyDescent="0.3">
      <c r="A116" s="12" t="s">
        <v>68</v>
      </c>
      <c r="B116" s="12" t="s">
        <v>63</v>
      </c>
      <c r="C116" s="12" t="s">
        <v>1251</v>
      </c>
      <c r="D116" s="12" t="s">
        <v>12</v>
      </c>
      <c r="E116" s="74">
        <v>132</v>
      </c>
      <c r="F116" s="12" t="s">
        <v>12</v>
      </c>
    </row>
    <row r="117" spans="1:6" ht="15.75" thickTop="1" x14ac:dyDescent="0.25"/>
  </sheetData>
  <autoFilter ref="A2:F116" xr:uid="{487CF415-6E0A-48CF-B099-5A179E8D2694}">
    <sortState xmlns:xlrd2="http://schemas.microsoft.com/office/spreadsheetml/2017/richdata2" ref="A3:F116">
      <sortCondition ref="A2:A116"/>
    </sortState>
  </autoFilter>
  <mergeCells count="1">
    <mergeCell ref="B1:F1"/>
  </mergeCells>
  <dataValidations count="1">
    <dataValidation type="list" allowBlank="1" showInputMessage="1" showErrorMessage="1" prompt="Please select from the dropdown list." sqref="D57:D116 D3:D52" xr:uid="{3C6F3389-6E5E-462A-B35C-5FBCFE071134}">
      <formula1>"Partner, Director, Senior Manager, Associate Director, Principal, Associate, Senior, Scientist, Specialist, Technician, Draftsperson, Graduate"</formula1>
    </dataValidation>
  </dataValidations>
  <hyperlinks>
    <hyperlink ref="A1" location="Summary!A1" display="Link to SUMMARY Worksheet" xr:uid="{F715F2D2-7B9D-4EB3-BCFD-ED293CEEFAF2}"/>
  </hyperlinks>
  <pageMargins left="0.7" right="0.7" top="0.75" bottom="0.75" header="0.3" footer="0.3"/>
  <headerFooter>
    <oddHeader>&amp;C&amp;"Calibri"&amp;12&amp;KFF0000 OFFICIAL&amp;1#_x000D_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84BBB-196E-4ED6-8751-7FF69B80A549}">
  <sheetPr>
    <tabColor theme="9" tint="-0.249977111117893"/>
  </sheetPr>
  <dimension ref="A1:M22"/>
  <sheetViews>
    <sheetView showGridLines="0" workbookViewId="0">
      <selection activeCell="A2" sqref="A2"/>
    </sheetView>
  </sheetViews>
  <sheetFormatPr defaultRowHeight="15" x14ac:dyDescent="0.25"/>
  <cols>
    <col min="1" max="1" width="40.140625" customWidth="1"/>
    <col min="2" max="13" width="14.7109375" customWidth="1"/>
    <col min="14" max="14" width="11.28515625" bestFit="1" customWidth="1"/>
  </cols>
  <sheetData>
    <row r="1" spans="1:13" ht="25.5" x14ac:dyDescent="0.5">
      <c r="A1" s="26" t="s">
        <v>194</v>
      </c>
      <c r="B1" s="163" t="s">
        <v>1324</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466</v>
      </c>
      <c r="B4" s="91"/>
      <c r="C4" s="91">
        <v>330</v>
      </c>
      <c r="D4" s="91">
        <v>380</v>
      </c>
      <c r="E4" s="91"/>
      <c r="F4" s="91"/>
      <c r="G4" s="91"/>
      <c r="H4" s="91">
        <v>280</v>
      </c>
      <c r="I4" s="91"/>
      <c r="J4" s="91">
        <v>225</v>
      </c>
      <c r="K4" s="91"/>
      <c r="L4" s="91"/>
      <c r="M4" s="91"/>
    </row>
    <row r="5" spans="1:13" ht="16.5" x14ac:dyDescent="0.3">
      <c r="A5" s="71" t="s">
        <v>61</v>
      </c>
      <c r="B5" s="91">
        <v>341</v>
      </c>
      <c r="C5" s="91"/>
      <c r="D5" s="91">
        <v>407</v>
      </c>
      <c r="E5" s="91"/>
      <c r="F5" s="91">
        <v>187</v>
      </c>
      <c r="G5" s="91"/>
      <c r="H5" s="91">
        <v>385</v>
      </c>
      <c r="I5" s="91"/>
      <c r="J5" s="91">
        <v>264</v>
      </c>
      <c r="K5" s="91"/>
      <c r="L5" s="91">
        <v>308</v>
      </c>
      <c r="M5" s="91">
        <v>231</v>
      </c>
    </row>
    <row r="6" spans="1:13" ht="16.5" x14ac:dyDescent="0.3">
      <c r="A6" s="57" t="s">
        <v>1297</v>
      </c>
      <c r="B6" s="91">
        <v>275</v>
      </c>
      <c r="C6" s="91"/>
      <c r="D6" s="91">
        <v>385</v>
      </c>
      <c r="E6" s="91"/>
      <c r="F6" s="91"/>
      <c r="G6" s="91"/>
      <c r="H6" s="91">
        <v>302.5</v>
      </c>
      <c r="I6" s="91"/>
      <c r="J6" s="91"/>
      <c r="K6" s="91">
        <v>247.5</v>
      </c>
      <c r="L6" s="91">
        <v>220</v>
      </c>
      <c r="M6" s="91"/>
    </row>
    <row r="7" spans="1:13" ht="16.5" x14ac:dyDescent="0.3">
      <c r="A7" s="71" t="s">
        <v>1302</v>
      </c>
      <c r="B7" s="91"/>
      <c r="C7" s="91"/>
      <c r="D7" s="91">
        <v>275</v>
      </c>
      <c r="E7" s="91"/>
      <c r="F7" s="91"/>
      <c r="G7" s="91"/>
      <c r="H7" s="91"/>
      <c r="I7" s="91"/>
      <c r="J7" s="91"/>
      <c r="K7" s="91">
        <v>231.00000000000003</v>
      </c>
      <c r="L7" s="91">
        <v>176</v>
      </c>
      <c r="M7" s="91"/>
    </row>
    <row r="8" spans="1:13" ht="16.5" x14ac:dyDescent="0.3">
      <c r="A8" s="57" t="s">
        <v>1288</v>
      </c>
      <c r="B8" s="91">
        <v>198</v>
      </c>
      <c r="C8" s="91"/>
      <c r="D8" s="91">
        <v>440</v>
      </c>
      <c r="E8" s="91"/>
      <c r="F8" s="91">
        <v>121</v>
      </c>
      <c r="G8" s="91"/>
      <c r="H8" s="91">
        <v>330</v>
      </c>
      <c r="I8" s="91"/>
      <c r="J8" s="91">
        <v>165</v>
      </c>
      <c r="K8" s="91">
        <v>242</v>
      </c>
      <c r="L8" s="91"/>
      <c r="M8" s="91"/>
    </row>
    <row r="9" spans="1:13" ht="16.5" x14ac:dyDescent="0.3">
      <c r="A9" s="71" t="s">
        <v>1310</v>
      </c>
      <c r="B9" s="91">
        <v>279</v>
      </c>
      <c r="C9" s="91">
        <v>210</v>
      </c>
      <c r="D9" s="91">
        <v>238</v>
      </c>
      <c r="E9" s="91"/>
      <c r="F9" s="91"/>
      <c r="G9" s="91">
        <v>324</v>
      </c>
      <c r="H9" s="91">
        <v>184</v>
      </c>
      <c r="I9" s="91"/>
      <c r="J9" s="91">
        <v>168</v>
      </c>
      <c r="K9" s="91">
        <v>176</v>
      </c>
      <c r="L9" s="91"/>
      <c r="M9" s="91"/>
    </row>
    <row r="10" spans="1:13" ht="16.5" x14ac:dyDescent="0.3">
      <c r="A10" s="57" t="s">
        <v>1265</v>
      </c>
      <c r="B10" s="91"/>
      <c r="C10" s="91">
        <v>220</v>
      </c>
      <c r="D10" s="91">
        <v>230</v>
      </c>
      <c r="E10" s="91"/>
      <c r="F10" s="91"/>
      <c r="G10" s="91">
        <v>240</v>
      </c>
      <c r="H10" s="91"/>
      <c r="I10" s="91"/>
      <c r="J10" s="91"/>
      <c r="K10" s="91">
        <v>200</v>
      </c>
      <c r="L10" s="91">
        <v>180</v>
      </c>
      <c r="M10" s="91"/>
    </row>
    <row r="11" spans="1:13" ht="16.5" x14ac:dyDescent="0.3">
      <c r="A11" s="71" t="s">
        <v>1287</v>
      </c>
      <c r="B11" s="91">
        <v>248</v>
      </c>
      <c r="C11" s="91"/>
      <c r="D11" s="91">
        <v>365</v>
      </c>
      <c r="E11" s="91">
        <v>139</v>
      </c>
      <c r="F11" s="91">
        <v>118</v>
      </c>
      <c r="G11" s="91"/>
      <c r="H11" s="91"/>
      <c r="I11" s="91">
        <v>185</v>
      </c>
      <c r="J11" s="91">
        <v>226</v>
      </c>
      <c r="K11" s="91">
        <v>262</v>
      </c>
      <c r="L11" s="91">
        <v>147</v>
      </c>
      <c r="M11" s="91">
        <v>150</v>
      </c>
    </row>
    <row r="12" spans="1:13" ht="16.5" x14ac:dyDescent="0.3">
      <c r="A12" s="57" t="s">
        <v>1289</v>
      </c>
      <c r="B12" s="91">
        <v>313.5</v>
      </c>
      <c r="C12" s="91">
        <v>324.5</v>
      </c>
      <c r="D12" s="91">
        <v>446.6</v>
      </c>
      <c r="E12" s="91"/>
      <c r="F12" s="91">
        <v>181.50000000000003</v>
      </c>
      <c r="G12" s="91"/>
      <c r="H12" s="91">
        <v>336.6</v>
      </c>
      <c r="I12" s="91"/>
      <c r="J12" s="91">
        <v>282.70000000000005</v>
      </c>
      <c r="K12" s="91"/>
      <c r="L12" s="91"/>
      <c r="M12" s="91">
        <v>222.20000000000002</v>
      </c>
    </row>
    <row r="13" spans="1:13" ht="17.25" thickBot="1" x14ac:dyDescent="0.35">
      <c r="A13" s="76" t="s">
        <v>1323</v>
      </c>
      <c r="B13" s="92">
        <v>200</v>
      </c>
      <c r="C13" s="92">
        <v>280</v>
      </c>
      <c r="D13" s="92"/>
      <c r="E13" s="92"/>
      <c r="F13" s="92"/>
      <c r="G13" s="92"/>
      <c r="H13" s="92"/>
      <c r="I13" s="92"/>
      <c r="J13" s="92"/>
      <c r="K13" s="92">
        <v>150</v>
      </c>
      <c r="L13" s="92"/>
      <c r="M13" s="92"/>
    </row>
    <row r="14" spans="1:13" ht="15.75" thickTop="1" x14ac:dyDescent="0.25"/>
    <row r="15" spans="1:13" x14ac:dyDescent="0.25">
      <c r="A15" s="48" t="s">
        <v>186</v>
      </c>
      <c r="B15" s="41">
        <f>AVERAGE(B4:B13)</f>
        <v>264.92857142857144</v>
      </c>
      <c r="C15" s="41">
        <f t="shared" ref="C15:M15" si="0">AVERAGE(C4:C13)</f>
        <v>272.89999999999998</v>
      </c>
      <c r="D15" s="41">
        <f t="shared" si="0"/>
        <v>351.84444444444443</v>
      </c>
      <c r="E15" s="41">
        <f t="shared" si="0"/>
        <v>139</v>
      </c>
      <c r="F15" s="41">
        <f t="shared" si="0"/>
        <v>151.875</v>
      </c>
      <c r="G15" s="41">
        <f t="shared" si="0"/>
        <v>282</v>
      </c>
      <c r="H15" s="41">
        <f t="shared" si="0"/>
        <v>303.01666666666665</v>
      </c>
      <c r="I15" s="41">
        <f t="shared" si="0"/>
        <v>185</v>
      </c>
      <c r="J15" s="41">
        <f t="shared" si="0"/>
        <v>221.78333333333333</v>
      </c>
      <c r="K15" s="41">
        <f t="shared" si="0"/>
        <v>215.5</v>
      </c>
      <c r="L15" s="41">
        <f t="shared" si="0"/>
        <v>206.2</v>
      </c>
      <c r="M15" s="41">
        <f t="shared" si="0"/>
        <v>201.06666666666669</v>
      </c>
    </row>
    <row r="16" spans="1:13" x14ac:dyDescent="0.25">
      <c r="A16" s="48" t="s">
        <v>187</v>
      </c>
      <c r="B16" s="41">
        <f>STDEV(B4:B13)</f>
        <v>53.893744667500236</v>
      </c>
      <c r="C16" s="41">
        <f t="shared" ref="C16:M16" si="1">STDEV(C4:C13)</f>
        <v>56.409662292908678</v>
      </c>
      <c r="D16" s="41">
        <f t="shared" si="1"/>
        <v>83.343372728596762</v>
      </c>
      <c r="E16" s="41" t="e">
        <f t="shared" si="1"/>
        <v>#DIV/0!</v>
      </c>
      <c r="F16" s="41">
        <f t="shared" si="1"/>
        <v>37.470821981910134</v>
      </c>
      <c r="G16" s="41">
        <f t="shared" si="1"/>
        <v>59.396969619669989</v>
      </c>
      <c r="H16" s="41">
        <f t="shared" si="1"/>
        <v>68.22346859158273</v>
      </c>
      <c r="I16" s="41" t="e">
        <f t="shared" si="1"/>
        <v>#DIV/0!</v>
      </c>
      <c r="J16" s="41">
        <f t="shared" si="1"/>
        <v>48.245638835719262</v>
      </c>
      <c r="K16" s="41">
        <f t="shared" si="1"/>
        <v>41.270449476592816</v>
      </c>
      <c r="L16" s="41">
        <f t="shared" si="1"/>
        <v>62.563567673207359</v>
      </c>
      <c r="M16" s="41">
        <f t="shared" si="1"/>
        <v>44.443372209288228</v>
      </c>
    </row>
    <row r="17" spans="1:13" x14ac:dyDescent="0.25">
      <c r="A17" s="48" t="s">
        <v>188</v>
      </c>
      <c r="B17" s="41">
        <f>SUM(B15:B16)</f>
        <v>318.82231609607169</v>
      </c>
      <c r="C17" s="41">
        <f t="shared" ref="C17:M17" si="2">SUM(C15:C16)</f>
        <v>329.30966229290868</v>
      </c>
      <c r="D17" s="41">
        <f t="shared" si="2"/>
        <v>435.1878171730412</v>
      </c>
      <c r="E17" s="41" t="e">
        <f t="shared" si="2"/>
        <v>#DIV/0!</v>
      </c>
      <c r="F17" s="41">
        <f t="shared" si="2"/>
        <v>189.34582198191015</v>
      </c>
      <c r="G17" s="41">
        <f t="shared" si="2"/>
        <v>341.39696961967002</v>
      </c>
      <c r="H17" s="41">
        <f t="shared" si="2"/>
        <v>371.24013525824938</v>
      </c>
      <c r="I17" s="41" t="e">
        <f t="shared" si="2"/>
        <v>#DIV/0!</v>
      </c>
      <c r="J17" s="41">
        <f t="shared" si="2"/>
        <v>270.02897216905262</v>
      </c>
      <c r="K17" s="41">
        <f t="shared" si="2"/>
        <v>256.77044947659283</v>
      </c>
      <c r="L17" s="41">
        <f t="shared" si="2"/>
        <v>268.76356767320738</v>
      </c>
      <c r="M17" s="41">
        <f t="shared" si="2"/>
        <v>245.51003887595493</v>
      </c>
    </row>
    <row r="19" spans="1:13" x14ac:dyDescent="0.25">
      <c r="A19" s="72" t="s">
        <v>195</v>
      </c>
    </row>
    <row r="20" spans="1:13" x14ac:dyDescent="0.25">
      <c r="A20" s="43" t="s">
        <v>193</v>
      </c>
    </row>
    <row r="21" spans="1:13" x14ac:dyDescent="0.25">
      <c r="A21" s="44" t="s">
        <v>191</v>
      </c>
      <c r="B21" s="45" t="s">
        <v>192</v>
      </c>
    </row>
    <row r="22" spans="1:13" x14ac:dyDescent="0.25">
      <c r="A22" s="46" t="s">
        <v>189</v>
      </c>
      <c r="B22" s="47" t="s">
        <v>190</v>
      </c>
    </row>
  </sheetData>
  <mergeCells count="1">
    <mergeCell ref="B1:M1"/>
  </mergeCells>
  <conditionalFormatting pivot="1" sqref="B4:M13">
    <cfRule type="cellIs" dxfId="29" priority="4" operator="greaterThan">
      <formula>B$17</formula>
    </cfRule>
  </conditionalFormatting>
  <conditionalFormatting pivot="1" sqref="B4:M13">
    <cfRule type="cellIs" dxfId="28" priority="3" operator="between">
      <formula>B$15</formula>
      <formula>B$17</formula>
    </cfRule>
  </conditionalFormatting>
  <conditionalFormatting pivot="1" sqref="B4:M13">
    <cfRule type="cellIs" dxfId="27" priority="2" operator="lessThan">
      <formula>B$15</formula>
    </cfRule>
  </conditionalFormatting>
  <conditionalFormatting pivot="1" sqref="B4:M13">
    <cfRule type="containsBlanks" dxfId="26" priority="1">
      <formula>LEN(TRIM(B4))=0</formula>
    </cfRule>
  </conditionalFormatting>
  <hyperlinks>
    <hyperlink ref="A1" location="Summary!A1" display="Link to SUMMARY Worksheet" xr:uid="{A5F32479-2ACD-4C4E-921D-49D77F4B52A5}"/>
  </hyperlinks>
  <pageMargins left="0.7" right="0.7" top="0.75" bottom="0.75" header="0.3" footer="0.3"/>
  <headerFooter>
    <oddHeader>&amp;C&amp;"Calibri"&amp;12&amp;KFF0000 OFFICIAL&amp;1#_x000D_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8A3B5-8043-4D2B-A416-D258E070D52A}">
  <sheetPr>
    <tabColor theme="2" tint="-9.9978637043366805E-2"/>
  </sheetPr>
  <dimension ref="A1:F72"/>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1264</v>
      </c>
      <c r="C1" s="165"/>
      <c r="D1" s="165"/>
      <c r="E1" s="165"/>
      <c r="F1" s="165"/>
    </row>
    <row r="2" spans="1:6" ht="30.75" thickTop="1" x14ac:dyDescent="0.25">
      <c r="A2" s="83" t="s">
        <v>112</v>
      </c>
      <c r="B2" s="84" t="s">
        <v>0</v>
      </c>
      <c r="C2" s="83" t="s">
        <v>1</v>
      </c>
      <c r="D2" s="83" t="s">
        <v>2</v>
      </c>
      <c r="E2" s="84" t="s">
        <v>3</v>
      </c>
      <c r="F2" s="85" t="s">
        <v>4</v>
      </c>
    </row>
    <row r="3" spans="1:6" x14ac:dyDescent="0.25">
      <c r="A3" s="4" t="s">
        <v>466</v>
      </c>
      <c r="B3" s="4" t="s">
        <v>14</v>
      </c>
      <c r="C3" s="4" t="s">
        <v>135</v>
      </c>
      <c r="D3" s="4" t="s">
        <v>18</v>
      </c>
      <c r="E3" s="5">
        <v>380</v>
      </c>
      <c r="F3" s="4"/>
    </row>
    <row r="4" spans="1:6" x14ac:dyDescent="0.25">
      <c r="A4" s="11" t="s">
        <v>466</v>
      </c>
      <c r="B4" s="11" t="s">
        <v>14</v>
      </c>
      <c r="C4" s="11" t="s">
        <v>135</v>
      </c>
      <c r="D4" s="11" t="s">
        <v>21</v>
      </c>
      <c r="E4" s="73">
        <v>330</v>
      </c>
      <c r="F4" s="11"/>
    </row>
    <row r="5" spans="1:6" x14ac:dyDescent="0.25">
      <c r="A5" s="4" t="s">
        <v>466</v>
      </c>
      <c r="B5" s="4" t="s">
        <v>300</v>
      </c>
      <c r="C5" s="4" t="s">
        <v>135</v>
      </c>
      <c r="D5" s="4" t="s">
        <v>42</v>
      </c>
      <c r="E5" s="5">
        <v>280</v>
      </c>
      <c r="F5" s="4"/>
    </row>
    <row r="6" spans="1:6" x14ac:dyDescent="0.25">
      <c r="A6" s="11" t="s">
        <v>466</v>
      </c>
      <c r="B6" s="11" t="s">
        <v>300</v>
      </c>
      <c r="C6" s="11" t="s">
        <v>135</v>
      </c>
      <c r="D6" s="11" t="s">
        <v>10</v>
      </c>
      <c r="E6" s="73">
        <v>225</v>
      </c>
      <c r="F6" s="11"/>
    </row>
    <row r="7" spans="1:6" ht="15.75" thickBot="1" x14ac:dyDescent="0.3">
      <c r="A7" s="50" t="s">
        <v>466</v>
      </c>
      <c r="B7" s="50" t="s">
        <v>14</v>
      </c>
      <c r="C7" s="50" t="s">
        <v>135</v>
      </c>
      <c r="D7" s="50" t="s">
        <v>10</v>
      </c>
      <c r="E7" s="51">
        <v>170</v>
      </c>
      <c r="F7" s="50"/>
    </row>
    <row r="8" spans="1:6" ht="15.75" thickTop="1" x14ac:dyDescent="0.25">
      <c r="A8" s="10" t="s">
        <v>61</v>
      </c>
      <c r="B8" s="10" t="s">
        <v>53</v>
      </c>
      <c r="C8" s="10" t="s">
        <v>135</v>
      </c>
      <c r="D8" s="10" t="s">
        <v>18</v>
      </c>
      <c r="E8" s="75">
        <v>407</v>
      </c>
      <c r="F8" s="10" t="s">
        <v>18</v>
      </c>
    </row>
    <row r="9" spans="1:6" x14ac:dyDescent="0.25">
      <c r="A9" s="4" t="s">
        <v>61</v>
      </c>
      <c r="B9" s="4" t="s">
        <v>53</v>
      </c>
      <c r="C9" s="4" t="s">
        <v>135</v>
      </c>
      <c r="D9" s="4" t="s">
        <v>42</v>
      </c>
      <c r="E9" s="5">
        <v>385</v>
      </c>
      <c r="F9" s="4" t="s">
        <v>54</v>
      </c>
    </row>
    <row r="10" spans="1:6" x14ac:dyDescent="0.25">
      <c r="A10" s="11" t="s">
        <v>61</v>
      </c>
      <c r="B10" s="11" t="s">
        <v>53</v>
      </c>
      <c r="C10" s="11" t="s">
        <v>135</v>
      </c>
      <c r="D10" s="11" t="s">
        <v>9</v>
      </c>
      <c r="E10" s="73">
        <v>341</v>
      </c>
      <c r="F10" s="11" t="s">
        <v>55</v>
      </c>
    </row>
    <row r="11" spans="1:6" x14ac:dyDescent="0.25">
      <c r="A11" s="4" t="s">
        <v>61</v>
      </c>
      <c r="B11" s="4" t="s">
        <v>53</v>
      </c>
      <c r="C11" s="4" t="s">
        <v>135</v>
      </c>
      <c r="D11" s="4" t="s">
        <v>34</v>
      </c>
      <c r="E11" s="5">
        <v>308</v>
      </c>
      <c r="F11" s="4" t="s">
        <v>56</v>
      </c>
    </row>
    <row r="12" spans="1:6" ht="28.5" x14ac:dyDescent="0.25">
      <c r="A12" s="11" t="s">
        <v>61</v>
      </c>
      <c r="B12" s="11" t="s">
        <v>53</v>
      </c>
      <c r="C12" s="11" t="s">
        <v>135</v>
      </c>
      <c r="D12" s="11" t="s">
        <v>10</v>
      </c>
      <c r="E12" s="73">
        <v>264</v>
      </c>
      <c r="F12" s="11" t="s">
        <v>57</v>
      </c>
    </row>
    <row r="13" spans="1:6" x14ac:dyDescent="0.25">
      <c r="A13" s="4" t="s">
        <v>61</v>
      </c>
      <c r="B13" s="4" t="s">
        <v>53</v>
      </c>
      <c r="C13" s="4" t="s">
        <v>135</v>
      </c>
      <c r="D13" s="4" t="s">
        <v>13</v>
      </c>
      <c r="E13" s="5">
        <v>231</v>
      </c>
      <c r="F13" s="4" t="s">
        <v>58</v>
      </c>
    </row>
    <row r="14" spans="1:6" x14ac:dyDescent="0.25">
      <c r="A14" s="11" t="s">
        <v>61</v>
      </c>
      <c r="B14" s="11" t="s">
        <v>53</v>
      </c>
      <c r="C14" s="11" t="s">
        <v>135</v>
      </c>
      <c r="D14" s="11" t="s">
        <v>13</v>
      </c>
      <c r="E14" s="73">
        <v>198</v>
      </c>
      <c r="F14" s="11" t="s">
        <v>59</v>
      </c>
    </row>
    <row r="15" spans="1:6" ht="15.75" thickBot="1" x14ac:dyDescent="0.3">
      <c r="A15" s="50" t="s">
        <v>61</v>
      </c>
      <c r="B15" s="50" t="s">
        <v>53</v>
      </c>
      <c r="C15" s="50" t="s">
        <v>135</v>
      </c>
      <c r="D15" s="50" t="s">
        <v>12</v>
      </c>
      <c r="E15" s="51">
        <v>187</v>
      </c>
      <c r="F15" s="50" t="s">
        <v>60</v>
      </c>
    </row>
    <row r="16" spans="1:6" ht="15.75" thickTop="1" x14ac:dyDescent="0.25">
      <c r="A16" s="10" t="s">
        <v>1297</v>
      </c>
      <c r="B16" s="10" t="s">
        <v>5</v>
      </c>
      <c r="C16" s="10" t="s">
        <v>1298</v>
      </c>
      <c r="D16" s="10" t="s">
        <v>18</v>
      </c>
      <c r="E16" s="75">
        <v>385</v>
      </c>
      <c r="F16" s="10"/>
    </row>
    <row r="17" spans="1:6" x14ac:dyDescent="0.25">
      <c r="A17" s="4" t="s">
        <v>1297</v>
      </c>
      <c r="B17" s="4" t="s">
        <v>5</v>
      </c>
      <c r="C17" s="4" t="s">
        <v>1298</v>
      </c>
      <c r="D17" s="4" t="s">
        <v>42</v>
      </c>
      <c r="E17" s="5">
        <v>302.5</v>
      </c>
      <c r="F17" s="4"/>
    </row>
    <row r="18" spans="1:6" x14ac:dyDescent="0.25">
      <c r="A18" s="11" t="s">
        <v>1297</v>
      </c>
      <c r="B18" s="11" t="s">
        <v>5</v>
      </c>
      <c r="C18" s="11" t="s">
        <v>1298</v>
      </c>
      <c r="D18" s="11" t="s">
        <v>9</v>
      </c>
      <c r="E18" s="73">
        <v>275</v>
      </c>
      <c r="F18" s="11" t="s">
        <v>1299</v>
      </c>
    </row>
    <row r="19" spans="1:6" ht="28.5" x14ac:dyDescent="0.25">
      <c r="A19" s="4" t="s">
        <v>1297</v>
      </c>
      <c r="B19" s="4" t="s">
        <v>5</v>
      </c>
      <c r="C19" s="4" t="s">
        <v>1298</v>
      </c>
      <c r="D19" s="4" t="s">
        <v>7</v>
      </c>
      <c r="E19" s="5">
        <v>247.5</v>
      </c>
      <c r="F19" s="4" t="s">
        <v>1300</v>
      </c>
    </row>
    <row r="20" spans="1:6" ht="29.25" thickBot="1" x14ac:dyDescent="0.3">
      <c r="A20" s="12" t="s">
        <v>1297</v>
      </c>
      <c r="B20" s="12" t="s">
        <v>5</v>
      </c>
      <c r="C20" s="12" t="s">
        <v>1298</v>
      </c>
      <c r="D20" s="12" t="s">
        <v>34</v>
      </c>
      <c r="E20" s="74">
        <v>220</v>
      </c>
      <c r="F20" s="12" t="s">
        <v>1301</v>
      </c>
    </row>
    <row r="21" spans="1:6" ht="15.75" thickTop="1" x14ac:dyDescent="0.25">
      <c r="A21" s="52" t="s">
        <v>1302</v>
      </c>
      <c r="B21" s="52" t="s">
        <v>5</v>
      </c>
      <c r="C21" s="52" t="s">
        <v>259</v>
      </c>
      <c r="D21" s="52" t="s">
        <v>34</v>
      </c>
      <c r="E21" s="53">
        <v>176</v>
      </c>
      <c r="F21" s="52" t="s">
        <v>1307</v>
      </c>
    </row>
    <row r="22" spans="1:6" x14ac:dyDescent="0.25">
      <c r="A22" s="11" t="s">
        <v>1302</v>
      </c>
      <c r="B22" s="11" t="s">
        <v>5</v>
      </c>
      <c r="C22" s="11" t="s">
        <v>1303</v>
      </c>
      <c r="D22" s="11" t="s">
        <v>34</v>
      </c>
      <c r="E22" s="73">
        <v>176</v>
      </c>
      <c r="F22" s="11" t="s">
        <v>1307</v>
      </c>
    </row>
    <row r="23" spans="1:6" x14ac:dyDescent="0.25">
      <c r="A23" s="4" t="s">
        <v>1302</v>
      </c>
      <c r="B23" s="4" t="s">
        <v>5</v>
      </c>
      <c r="C23" s="4" t="s">
        <v>1304</v>
      </c>
      <c r="D23" s="4" t="s">
        <v>34</v>
      </c>
      <c r="E23" s="5">
        <v>176</v>
      </c>
      <c r="F23" s="4" t="s">
        <v>1307</v>
      </c>
    </row>
    <row r="24" spans="1:6" x14ac:dyDescent="0.25">
      <c r="A24" s="11" t="s">
        <v>1302</v>
      </c>
      <c r="B24" s="11" t="s">
        <v>5</v>
      </c>
      <c r="C24" s="11" t="s">
        <v>1305</v>
      </c>
      <c r="D24" s="11" t="s">
        <v>34</v>
      </c>
      <c r="E24" s="73">
        <v>176</v>
      </c>
      <c r="F24" s="11" t="s">
        <v>1307</v>
      </c>
    </row>
    <row r="25" spans="1:6" x14ac:dyDescent="0.25">
      <c r="A25" s="4" t="s">
        <v>1302</v>
      </c>
      <c r="B25" s="4" t="s">
        <v>5</v>
      </c>
      <c r="C25" s="4" t="s">
        <v>1306</v>
      </c>
      <c r="D25" s="4" t="s">
        <v>7</v>
      </c>
      <c r="E25" s="5">
        <v>231.00000000000003</v>
      </c>
      <c r="F25" s="4" t="s">
        <v>1308</v>
      </c>
    </row>
    <row r="26" spans="1:6" x14ac:dyDescent="0.25">
      <c r="A26" s="11" t="s">
        <v>1302</v>
      </c>
      <c r="B26" s="11" t="s">
        <v>5</v>
      </c>
      <c r="C26" s="11" t="s">
        <v>403</v>
      </c>
      <c r="D26" s="11" t="s">
        <v>7</v>
      </c>
      <c r="E26" s="73">
        <v>231.00000000000003</v>
      </c>
      <c r="F26" s="11" t="s">
        <v>1308</v>
      </c>
    </row>
    <row r="27" spans="1:6" x14ac:dyDescent="0.25">
      <c r="A27" s="4" t="s">
        <v>1302</v>
      </c>
      <c r="B27" s="4" t="s">
        <v>5</v>
      </c>
      <c r="C27" s="4" t="s">
        <v>259</v>
      </c>
      <c r="D27" s="4" t="s">
        <v>18</v>
      </c>
      <c r="E27" s="5">
        <v>275</v>
      </c>
      <c r="F27" s="4" t="s">
        <v>1309</v>
      </c>
    </row>
    <row r="28" spans="1:6" x14ac:dyDescent="0.25">
      <c r="A28" s="11" t="s">
        <v>1302</v>
      </c>
      <c r="B28" s="11" t="s">
        <v>5</v>
      </c>
      <c r="C28" s="11" t="s">
        <v>1303</v>
      </c>
      <c r="D28" s="11" t="s">
        <v>18</v>
      </c>
      <c r="E28" s="73">
        <v>275</v>
      </c>
      <c r="F28" s="11" t="s">
        <v>1309</v>
      </c>
    </row>
    <row r="29" spans="1:6" x14ac:dyDescent="0.25">
      <c r="A29" s="4" t="s">
        <v>1302</v>
      </c>
      <c r="B29" s="4" t="s">
        <v>5</v>
      </c>
      <c r="C29" s="4" t="s">
        <v>1304</v>
      </c>
      <c r="D29" s="4" t="s">
        <v>18</v>
      </c>
      <c r="E29" s="5">
        <v>275</v>
      </c>
      <c r="F29" s="4" t="s">
        <v>1309</v>
      </c>
    </row>
    <row r="30" spans="1:6" x14ac:dyDescent="0.25">
      <c r="A30" s="11" t="s">
        <v>1302</v>
      </c>
      <c r="B30" s="11" t="s">
        <v>5</v>
      </c>
      <c r="C30" s="11" t="s">
        <v>1305</v>
      </c>
      <c r="D30" s="11" t="s">
        <v>18</v>
      </c>
      <c r="E30" s="73">
        <v>275</v>
      </c>
      <c r="F30" s="11" t="s">
        <v>1309</v>
      </c>
    </row>
    <row r="31" spans="1:6" x14ac:dyDescent="0.25">
      <c r="A31" s="4" t="s">
        <v>1302</v>
      </c>
      <c r="B31" s="4" t="s">
        <v>5</v>
      </c>
      <c r="C31" s="4" t="s">
        <v>1306</v>
      </c>
      <c r="D31" s="4" t="s">
        <v>18</v>
      </c>
      <c r="E31" s="5">
        <v>275</v>
      </c>
      <c r="F31" s="4" t="s">
        <v>1309</v>
      </c>
    </row>
    <row r="32" spans="1:6" ht="15.75" thickBot="1" x14ac:dyDescent="0.3">
      <c r="A32" s="12" t="s">
        <v>1302</v>
      </c>
      <c r="B32" s="12" t="s">
        <v>5</v>
      </c>
      <c r="C32" s="12" t="s">
        <v>403</v>
      </c>
      <c r="D32" s="12" t="s">
        <v>18</v>
      </c>
      <c r="E32" s="74">
        <v>275</v>
      </c>
      <c r="F32" s="12" t="s">
        <v>1309</v>
      </c>
    </row>
    <row r="33" spans="1:6" ht="15.75" thickTop="1" x14ac:dyDescent="0.25">
      <c r="A33" s="52" t="s">
        <v>1288</v>
      </c>
      <c r="B33" s="52" t="s">
        <v>198</v>
      </c>
      <c r="C33" s="52" t="s">
        <v>135</v>
      </c>
      <c r="D33" s="52" t="s">
        <v>18</v>
      </c>
      <c r="E33" s="53">
        <v>440</v>
      </c>
      <c r="F33" s="52"/>
    </row>
    <row r="34" spans="1:6" x14ac:dyDescent="0.25">
      <c r="A34" s="11" t="s">
        <v>1288</v>
      </c>
      <c r="B34" s="11" t="s">
        <v>198</v>
      </c>
      <c r="C34" s="11" t="s">
        <v>135</v>
      </c>
      <c r="D34" s="11" t="s">
        <v>42</v>
      </c>
      <c r="E34" s="73">
        <v>330</v>
      </c>
      <c r="F34" s="11"/>
    </row>
    <row r="35" spans="1:6" x14ac:dyDescent="0.25">
      <c r="A35" s="4" t="s">
        <v>1288</v>
      </c>
      <c r="B35" s="4" t="s">
        <v>198</v>
      </c>
      <c r="C35" s="4" t="s">
        <v>135</v>
      </c>
      <c r="D35" s="4" t="s">
        <v>7</v>
      </c>
      <c r="E35" s="5">
        <v>242</v>
      </c>
      <c r="F35" s="4"/>
    </row>
    <row r="36" spans="1:6" x14ac:dyDescent="0.25">
      <c r="A36" s="11" t="s">
        <v>1288</v>
      </c>
      <c r="B36" s="11" t="s">
        <v>198</v>
      </c>
      <c r="C36" s="11" t="s">
        <v>135</v>
      </c>
      <c r="D36" s="11" t="s">
        <v>9</v>
      </c>
      <c r="E36" s="73">
        <v>198</v>
      </c>
      <c r="F36" s="11"/>
    </row>
    <row r="37" spans="1:6" x14ac:dyDescent="0.25">
      <c r="A37" s="4" t="s">
        <v>1288</v>
      </c>
      <c r="B37" s="4" t="s">
        <v>198</v>
      </c>
      <c r="C37" s="4" t="s">
        <v>135</v>
      </c>
      <c r="D37" s="4" t="s">
        <v>10</v>
      </c>
      <c r="E37" s="5">
        <v>165</v>
      </c>
      <c r="F37" s="4"/>
    </row>
    <row r="38" spans="1:6" ht="15.75" thickBot="1" x14ac:dyDescent="0.3">
      <c r="A38" s="12" t="s">
        <v>1288</v>
      </c>
      <c r="B38" s="12" t="s">
        <v>198</v>
      </c>
      <c r="C38" s="12" t="s">
        <v>135</v>
      </c>
      <c r="D38" s="12" t="s">
        <v>12</v>
      </c>
      <c r="E38" s="74">
        <v>121</v>
      </c>
      <c r="F38" s="12"/>
    </row>
    <row r="39" spans="1:6" ht="15.75" thickTop="1" x14ac:dyDescent="0.25">
      <c r="A39" s="52" t="s">
        <v>1310</v>
      </c>
      <c r="B39" s="52" t="s">
        <v>5</v>
      </c>
      <c r="C39" s="52" t="s">
        <v>1311</v>
      </c>
      <c r="D39" s="52" t="s">
        <v>40</v>
      </c>
      <c r="E39" s="53">
        <v>324</v>
      </c>
      <c r="F39" s="52" t="s">
        <v>1317</v>
      </c>
    </row>
    <row r="40" spans="1:6" x14ac:dyDescent="0.25">
      <c r="A40" s="11" t="s">
        <v>1310</v>
      </c>
      <c r="B40" s="11" t="s">
        <v>5</v>
      </c>
      <c r="C40" s="11" t="s">
        <v>1312</v>
      </c>
      <c r="D40" s="11" t="s">
        <v>9</v>
      </c>
      <c r="E40" s="73">
        <v>279</v>
      </c>
      <c r="F40" s="11" t="s">
        <v>1318</v>
      </c>
    </row>
    <row r="41" spans="1:6" x14ac:dyDescent="0.25">
      <c r="A41" s="4" t="s">
        <v>1310</v>
      </c>
      <c r="B41" s="4" t="s">
        <v>5</v>
      </c>
      <c r="C41" s="4" t="s">
        <v>1313</v>
      </c>
      <c r="D41" s="4" t="s">
        <v>18</v>
      </c>
      <c r="E41" s="5">
        <v>238</v>
      </c>
      <c r="F41" s="4" t="s">
        <v>1319</v>
      </c>
    </row>
    <row r="42" spans="1:6" x14ac:dyDescent="0.25">
      <c r="A42" s="11" t="s">
        <v>1310</v>
      </c>
      <c r="B42" s="11" t="s">
        <v>5</v>
      </c>
      <c r="C42" s="11" t="s">
        <v>424</v>
      </c>
      <c r="D42" s="11" t="s">
        <v>21</v>
      </c>
      <c r="E42" s="73">
        <v>210</v>
      </c>
      <c r="F42" s="11" t="s">
        <v>1320</v>
      </c>
    </row>
    <row r="43" spans="1:6" x14ac:dyDescent="0.25">
      <c r="A43" s="4" t="s">
        <v>1310</v>
      </c>
      <c r="B43" s="4" t="s">
        <v>5</v>
      </c>
      <c r="C43" s="4" t="s">
        <v>1314</v>
      </c>
      <c r="D43" s="4" t="s">
        <v>42</v>
      </c>
      <c r="E43" s="5">
        <v>184</v>
      </c>
      <c r="F43" s="4" t="s">
        <v>1321</v>
      </c>
    </row>
    <row r="44" spans="1:6" x14ac:dyDescent="0.25">
      <c r="A44" s="11" t="s">
        <v>1310</v>
      </c>
      <c r="B44" s="11" t="s">
        <v>5</v>
      </c>
      <c r="C44" s="11" t="s">
        <v>1315</v>
      </c>
      <c r="D44" s="11" t="s">
        <v>7</v>
      </c>
      <c r="E44" s="73">
        <v>176</v>
      </c>
      <c r="F44" s="11" t="s">
        <v>1322</v>
      </c>
    </row>
    <row r="45" spans="1:6" ht="15.75" thickBot="1" x14ac:dyDescent="0.3">
      <c r="A45" s="50" t="s">
        <v>1310</v>
      </c>
      <c r="B45" s="50" t="s">
        <v>5</v>
      </c>
      <c r="C45" s="50" t="s">
        <v>1316</v>
      </c>
      <c r="D45" s="50" t="s">
        <v>10</v>
      </c>
      <c r="E45" s="51">
        <v>168</v>
      </c>
      <c r="F45" s="50" t="s">
        <v>1284</v>
      </c>
    </row>
    <row r="46" spans="1:6" ht="15.75" thickTop="1" x14ac:dyDescent="0.25">
      <c r="A46" s="10" t="s">
        <v>1265</v>
      </c>
      <c r="B46" s="10" t="s">
        <v>198</v>
      </c>
      <c r="C46" s="10" t="s">
        <v>1266</v>
      </c>
      <c r="D46" s="10" t="s">
        <v>40</v>
      </c>
      <c r="E46" s="75">
        <v>240</v>
      </c>
      <c r="F46" s="10"/>
    </row>
    <row r="47" spans="1:6" x14ac:dyDescent="0.25">
      <c r="A47" s="4" t="s">
        <v>1265</v>
      </c>
      <c r="B47" s="4" t="s">
        <v>198</v>
      </c>
      <c r="C47" s="4" t="s">
        <v>1267</v>
      </c>
      <c r="D47" s="4" t="s">
        <v>18</v>
      </c>
      <c r="E47" s="5">
        <v>230</v>
      </c>
      <c r="F47" s="4"/>
    </row>
    <row r="48" spans="1:6" x14ac:dyDescent="0.25">
      <c r="A48" s="11" t="s">
        <v>1265</v>
      </c>
      <c r="B48" s="11" t="s">
        <v>198</v>
      </c>
      <c r="C48" s="11" t="s">
        <v>1267</v>
      </c>
      <c r="D48" s="11" t="s">
        <v>21</v>
      </c>
      <c r="E48" s="73">
        <v>220</v>
      </c>
      <c r="F48" s="11"/>
    </row>
    <row r="49" spans="1:6" x14ac:dyDescent="0.25">
      <c r="A49" s="4" t="s">
        <v>1265</v>
      </c>
      <c r="B49" s="4" t="s">
        <v>198</v>
      </c>
      <c r="C49" s="4" t="s">
        <v>1268</v>
      </c>
      <c r="D49" s="4" t="s">
        <v>7</v>
      </c>
      <c r="E49" s="5">
        <v>200</v>
      </c>
      <c r="F49" s="4"/>
    </row>
    <row r="50" spans="1:6" ht="15.75" thickBot="1" x14ac:dyDescent="0.3">
      <c r="A50" s="12" t="s">
        <v>1265</v>
      </c>
      <c r="B50" s="12" t="s">
        <v>198</v>
      </c>
      <c r="C50" s="12" t="s">
        <v>1269</v>
      </c>
      <c r="D50" s="12" t="s">
        <v>34</v>
      </c>
      <c r="E50" s="74">
        <v>180</v>
      </c>
      <c r="F50" s="12"/>
    </row>
    <row r="51" spans="1:6" ht="15.75" thickTop="1" x14ac:dyDescent="0.25">
      <c r="A51" s="52" t="s">
        <v>1287</v>
      </c>
      <c r="B51" s="52" t="s">
        <v>198</v>
      </c>
      <c r="C51" s="52" t="s">
        <v>1270</v>
      </c>
      <c r="D51" s="52" t="s">
        <v>18</v>
      </c>
      <c r="E51" s="53">
        <v>365</v>
      </c>
      <c r="F51" s="52" t="s">
        <v>1279</v>
      </c>
    </row>
    <row r="52" spans="1:6" x14ac:dyDescent="0.25">
      <c r="A52" s="11" t="s">
        <v>1287</v>
      </c>
      <c r="B52" s="11" t="s">
        <v>198</v>
      </c>
      <c r="C52" s="11" t="s">
        <v>1271</v>
      </c>
      <c r="D52" s="11" t="s">
        <v>7</v>
      </c>
      <c r="E52" s="73">
        <v>262</v>
      </c>
      <c r="F52" s="11" t="s">
        <v>1280</v>
      </c>
    </row>
    <row r="53" spans="1:6" x14ac:dyDescent="0.25">
      <c r="A53" s="4" t="s">
        <v>1287</v>
      </c>
      <c r="B53" s="4" t="s">
        <v>198</v>
      </c>
      <c r="C53" s="4" t="s">
        <v>1271</v>
      </c>
      <c r="D53" s="4" t="s">
        <v>7</v>
      </c>
      <c r="E53" s="5">
        <v>262</v>
      </c>
      <c r="F53" s="4" t="s">
        <v>1281</v>
      </c>
    </row>
    <row r="54" spans="1:6" x14ac:dyDescent="0.25">
      <c r="A54" s="11" t="s">
        <v>1287</v>
      </c>
      <c r="B54" s="11" t="s">
        <v>1272</v>
      </c>
      <c r="C54" s="11" t="s">
        <v>1273</v>
      </c>
      <c r="D54" s="11" t="s">
        <v>9</v>
      </c>
      <c r="E54" s="73">
        <v>248</v>
      </c>
      <c r="F54" s="11" t="s">
        <v>1282</v>
      </c>
    </row>
    <row r="55" spans="1:6" x14ac:dyDescent="0.25">
      <c r="A55" s="4" t="s">
        <v>1287</v>
      </c>
      <c r="B55" s="4" t="s">
        <v>198</v>
      </c>
      <c r="C55" s="4" t="s">
        <v>1273</v>
      </c>
      <c r="D55" s="4" t="s">
        <v>9</v>
      </c>
      <c r="E55" s="5">
        <v>248</v>
      </c>
      <c r="F55" s="4" t="s">
        <v>1282</v>
      </c>
    </row>
    <row r="56" spans="1:6" x14ac:dyDescent="0.25">
      <c r="A56" s="11" t="s">
        <v>1287</v>
      </c>
      <c r="B56" s="11" t="s">
        <v>198</v>
      </c>
      <c r="C56" s="11" t="s">
        <v>1274</v>
      </c>
      <c r="D56" s="11" t="s">
        <v>10</v>
      </c>
      <c r="E56" s="73">
        <v>226</v>
      </c>
      <c r="F56" s="11" t="s">
        <v>1283</v>
      </c>
    </row>
    <row r="57" spans="1:6" x14ac:dyDescent="0.25">
      <c r="A57" s="4" t="s">
        <v>1287</v>
      </c>
      <c r="B57" s="4" t="s">
        <v>198</v>
      </c>
      <c r="C57" s="4" t="s">
        <v>1275</v>
      </c>
      <c r="D57" s="4" t="s">
        <v>25</v>
      </c>
      <c r="E57" s="5">
        <v>185</v>
      </c>
      <c r="F57" s="4" t="s">
        <v>1284</v>
      </c>
    </row>
    <row r="58" spans="1:6" x14ac:dyDescent="0.25">
      <c r="A58" s="11" t="s">
        <v>1287</v>
      </c>
      <c r="B58" s="11" t="s">
        <v>198</v>
      </c>
      <c r="C58" s="11" t="s">
        <v>1276</v>
      </c>
      <c r="D58" s="11" t="s">
        <v>13</v>
      </c>
      <c r="E58" s="73">
        <v>150</v>
      </c>
      <c r="F58" s="11" t="s">
        <v>1285</v>
      </c>
    </row>
    <row r="59" spans="1:6" x14ac:dyDescent="0.25">
      <c r="A59" s="4" t="s">
        <v>1287</v>
      </c>
      <c r="B59" s="4" t="s">
        <v>198</v>
      </c>
      <c r="C59" s="4" t="s">
        <v>1066</v>
      </c>
      <c r="D59" s="4" t="s">
        <v>34</v>
      </c>
      <c r="E59" s="5">
        <v>147</v>
      </c>
      <c r="F59" s="4" t="s">
        <v>1286</v>
      </c>
    </row>
    <row r="60" spans="1:6" x14ac:dyDescent="0.25">
      <c r="A60" s="11" t="s">
        <v>1287</v>
      </c>
      <c r="B60" s="11" t="s">
        <v>198</v>
      </c>
      <c r="C60" s="11" t="s">
        <v>1277</v>
      </c>
      <c r="D60" s="11" t="s">
        <v>43</v>
      </c>
      <c r="E60" s="73">
        <v>139</v>
      </c>
      <c r="F60" s="11" t="s">
        <v>1277</v>
      </c>
    </row>
    <row r="61" spans="1:6" ht="15.75" thickBot="1" x14ac:dyDescent="0.3">
      <c r="A61" s="50" t="s">
        <v>1287</v>
      </c>
      <c r="B61" s="50" t="s">
        <v>198</v>
      </c>
      <c r="C61" s="50" t="s">
        <v>1278</v>
      </c>
      <c r="D61" s="50" t="s">
        <v>12</v>
      </c>
      <c r="E61" s="51">
        <v>118</v>
      </c>
      <c r="F61" s="50" t="s">
        <v>1278</v>
      </c>
    </row>
    <row r="62" spans="1:6" ht="15.75" thickTop="1" x14ac:dyDescent="0.25">
      <c r="A62" s="10" t="s">
        <v>1289</v>
      </c>
      <c r="B62" s="10" t="s">
        <v>1290</v>
      </c>
      <c r="C62" s="10" t="s">
        <v>1291</v>
      </c>
      <c r="D62" s="10" t="s">
        <v>18</v>
      </c>
      <c r="E62" s="75">
        <v>446.6</v>
      </c>
      <c r="F62" s="10"/>
    </row>
    <row r="63" spans="1:6" x14ac:dyDescent="0.25">
      <c r="A63" s="4" t="s">
        <v>1289</v>
      </c>
      <c r="B63" s="4" t="s">
        <v>1290</v>
      </c>
      <c r="C63" s="4" t="s">
        <v>1292</v>
      </c>
      <c r="D63" s="4" t="s">
        <v>42</v>
      </c>
      <c r="E63" s="5">
        <v>336.6</v>
      </c>
      <c r="F63" s="4"/>
    </row>
    <row r="64" spans="1:6" x14ac:dyDescent="0.25">
      <c r="A64" s="11" t="s">
        <v>1289</v>
      </c>
      <c r="B64" s="11" t="s">
        <v>1290</v>
      </c>
      <c r="C64" s="11" t="s">
        <v>1292</v>
      </c>
      <c r="D64" s="11" t="s">
        <v>21</v>
      </c>
      <c r="E64" s="73">
        <v>324.5</v>
      </c>
      <c r="F64" s="11"/>
    </row>
    <row r="65" spans="1:6" x14ac:dyDescent="0.25">
      <c r="A65" s="4" t="s">
        <v>1289</v>
      </c>
      <c r="B65" s="4" t="s">
        <v>1290</v>
      </c>
      <c r="C65" s="4" t="s">
        <v>1292</v>
      </c>
      <c r="D65" s="4" t="s">
        <v>9</v>
      </c>
      <c r="E65" s="5">
        <v>313.5</v>
      </c>
      <c r="F65" s="4"/>
    </row>
    <row r="66" spans="1:6" x14ac:dyDescent="0.25">
      <c r="A66" s="11" t="s">
        <v>1289</v>
      </c>
      <c r="B66" s="11" t="s">
        <v>1290</v>
      </c>
      <c r="C66" s="11" t="s">
        <v>1293</v>
      </c>
      <c r="D66" s="11" t="s">
        <v>10</v>
      </c>
      <c r="E66" s="73">
        <v>282.70000000000005</v>
      </c>
      <c r="F66" s="11"/>
    </row>
    <row r="67" spans="1:6" x14ac:dyDescent="0.25">
      <c r="A67" s="4" t="s">
        <v>1289</v>
      </c>
      <c r="B67" s="4" t="s">
        <v>1290</v>
      </c>
      <c r="C67" s="4" t="s">
        <v>1294</v>
      </c>
      <c r="D67" s="4" t="s">
        <v>13</v>
      </c>
      <c r="E67" s="5">
        <v>222.20000000000002</v>
      </c>
      <c r="F67" s="4" t="s">
        <v>1296</v>
      </c>
    </row>
    <row r="68" spans="1:6" ht="15.75" thickBot="1" x14ac:dyDescent="0.3">
      <c r="A68" s="12" t="s">
        <v>1289</v>
      </c>
      <c r="B68" s="12" t="s">
        <v>1290</v>
      </c>
      <c r="C68" s="12" t="s">
        <v>1295</v>
      </c>
      <c r="D68" s="12" t="s">
        <v>12</v>
      </c>
      <c r="E68" s="74">
        <v>181.50000000000003</v>
      </c>
      <c r="F68" s="12"/>
    </row>
    <row r="69" spans="1:6" ht="15.75" thickTop="1" x14ac:dyDescent="0.25">
      <c r="A69" s="52" t="s">
        <v>1323</v>
      </c>
      <c r="B69" s="52" t="s">
        <v>198</v>
      </c>
      <c r="C69" s="52" t="s">
        <v>135</v>
      </c>
      <c r="D69" s="52" t="s">
        <v>21</v>
      </c>
      <c r="E69" s="53">
        <v>280</v>
      </c>
      <c r="F69" s="52"/>
    </row>
    <row r="70" spans="1:6" x14ac:dyDescent="0.25">
      <c r="A70" s="11" t="s">
        <v>1323</v>
      </c>
      <c r="B70" s="11" t="s">
        <v>198</v>
      </c>
      <c r="C70" s="11" t="s">
        <v>135</v>
      </c>
      <c r="D70" s="11" t="s">
        <v>9</v>
      </c>
      <c r="E70" s="73">
        <v>200</v>
      </c>
      <c r="F70" s="11"/>
    </row>
    <row r="71" spans="1:6" ht="15.75" thickBot="1" x14ac:dyDescent="0.3">
      <c r="A71" s="50" t="s">
        <v>1323</v>
      </c>
      <c r="B71" s="50" t="s">
        <v>198</v>
      </c>
      <c r="C71" s="50" t="s">
        <v>135</v>
      </c>
      <c r="D71" s="50" t="s">
        <v>7</v>
      </c>
      <c r="E71" s="51">
        <v>150</v>
      </c>
      <c r="F71" s="50"/>
    </row>
    <row r="72" spans="1:6" ht="15.75" thickTop="1" x14ac:dyDescent="0.25"/>
  </sheetData>
  <autoFilter ref="A2:F2" xr:uid="{2DF8A3B5-8043-4D2B-A416-D258E070D52A}">
    <sortState xmlns:xlrd2="http://schemas.microsoft.com/office/spreadsheetml/2017/richdata2" ref="A3:F71">
      <sortCondition ref="A2"/>
    </sortState>
  </autoFilter>
  <mergeCells count="1">
    <mergeCell ref="B1:F1"/>
  </mergeCells>
  <dataValidations count="1">
    <dataValidation type="list" allowBlank="1" showInputMessage="1" showErrorMessage="1" prompt="Please select from the dropdown list." sqref="D3:D71" xr:uid="{8292630B-0910-453C-BA7B-6B2CAFA00555}">
      <formula1>"Partner, Director, Senior Manager, Associate Director, Principal, Associate, Senior, Scientist, Specialist, Technician, Draftsperson, Graduate"</formula1>
    </dataValidation>
  </dataValidations>
  <hyperlinks>
    <hyperlink ref="A1" location="Summary!A1" display="Link to SUMMARY Worksheet" xr:uid="{A849A318-617E-4753-B3F6-2562C85E328B}"/>
  </hyperlinks>
  <pageMargins left="0.7" right="0.7" top="0.75" bottom="0.75" header="0.3" footer="0.3"/>
  <headerFooter>
    <oddHeader>&amp;C&amp;"Calibri"&amp;12&amp;KFF0000 OFFICIAL&amp;1#_x000D_</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A0F18-189A-40B1-A29A-2C705FB0C6F8}">
  <sheetPr>
    <tabColor theme="9" tint="-0.249977111117893"/>
  </sheetPr>
  <dimension ref="A1:M30"/>
  <sheetViews>
    <sheetView showGridLines="0" workbookViewId="0">
      <selection activeCell="A2" sqref="A2"/>
    </sheetView>
  </sheetViews>
  <sheetFormatPr defaultRowHeight="15" x14ac:dyDescent="0.25"/>
  <cols>
    <col min="1" max="1" width="58.5703125" customWidth="1"/>
    <col min="2" max="13" width="14.28515625" customWidth="1"/>
    <col min="14" max="14" width="11.28515625" bestFit="1" customWidth="1"/>
  </cols>
  <sheetData>
    <row r="1" spans="1:13" ht="25.5" x14ac:dyDescent="0.5">
      <c r="A1" s="26" t="s">
        <v>194</v>
      </c>
      <c r="B1" s="163" t="s">
        <v>1377</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838</v>
      </c>
      <c r="B4" s="77"/>
      <c r="C4" s="78">
        <v>339.625</v>
      </c>
      <c r="D4" s="78">
        <v>370.97500000000002</v>
      </c>
      <c r="E4" s="78">
        <v>161.97499999999999</v>
      </c>
      <c r="F4" s="78">
        <v>156.75</v>
      </c>
      <c r="G4" s="78">
        <v>470.25</v>
      </c>
      <c r="H4" s="78">
        <v>266.47500000000002</v>
      </c>
      <c r="I4" s="78"/>
      <c r="J4" s="78">
        <v>219.45</v>
      </c>
      <c r="K4" s="78"/>
      <c r="L4" s="78">
        <v>256.02499999999998</v>
      </c>
      <c r="M4" s="78">
        <v>203.77500000000001</v>
      </c>
    </row>
    <row r="5" spans="1:13" ht="16.5" x14ac:dyDescent="0.3">
      <c r="A5" s="71" t="s">
        <v>466</v>
      </c>
      <c r="B5" s="79"/>
      <c r="C5" s="80">
        <v>330</v>
      </c>
      <c r="D5" s="80">
        <v>380</v>
      </c>
      <c r="E5" s="80"/>
      <c r="F5" s="80">
        <v>120</v>
      </c>
      <c r="G5" s="80"/>
      <c r="H5" s="80">
        <v>280</v>
      </c>
      <c r="I5" s="80"/>
      <c r="J5" s="80">
        <v>225</v>
      </c>
      <c r="K5" s="80"/>
      <c r="L5" s="80"/>
      <c r="M5" s="80"/>
    </row>
    <row r="6" spans="1:13" ht="16.5" x14ac:dyDescent="0.3">
      <c r="A6" s="57" t="s">
        <v>44</v>
      </c>
      <c r="B6" s="79">
        <v>340</v>
      </c>
      <c r="C6" s="80">
        <v>375</v>
      </c>
      <c r="D6" s="80">
        <v>420</v>
      </c>
      <c r="E6" s="80">
        <v>200</v>
      </c>
      <c r="F6" s="80">
        <v>180</v>
      </c>
      <c r="G6" s="80">
        <v>420</v>
      </c>
      <c r="H6" s="80">
        <v>340</v>
      </c>
      <c r="I6" s="80">
        <v>290</v>
      </c>
      <c r="J6" s="80">
        <v>290</v>
      </c>
      <c r="K6" s="80">
        <v>375</v>
      </c>
      <c r="L6" s="80">
        <v>230</v>
      </c>
      <c r="M6" s="80">
        <v>250</v>
      </c>
    </row>
    <row r="7" spans="1:13" ht="16.5" x14ac:dyDescent="0.3">
      <c r="A7" s="71" t="s">
        <v>61</v>
      </c>
      <c r="B7" s="79">
        <v>341</v>
      </c>
      <c r="C7" s="80"/>
      <c r="D7" s="80">
        <v>407</v>
      </c>
      <c r="E7" s="80"/>
      <c r="F7" s="80">
        <v>187</v>
      </c>
      <c r="G7" s="80"/>
      <c r="H7" s="80">
        <v>385</v>
      </c>
      <c r="I7" s="80"/>
      <c r="J7" s="80">
        <v>264</v>
      </c>
      <c r="K7" s="80"/>
      <c r="L7" s="80">
        <v>308</v>
      </c>
      <c r="M7" s="80">
        <v>231</v>
      </c>
    </row>
    <row r="8" spans="1:13" ht="16.5" x14ac:dyDescent="0.3">
      <c r="A8" s="57" t="s">
        <v>222</v>
      </c>
      <c r="B8" s="79"/>
      <c r="C8" s="80">
        <v>429</v>
      </c>
      <c r="D8" s="80">
        <v>511.5</v>
      </c>
      <c r="E8" s="80">
        <v>225.5</v>
      </c>
      <c r="F8" s="80">
        <v>225.5</v>
      </c>
      <c r="G8" s="80"/>
      <c r="H8" s="80"/>
      <c r="I8" s="80"/>
      <c r="J8" s="80">
        <v>357.5</v>
      </c>
      <c r="K8" s="80"/>
      <c r="L8" s="80"/>
      <c r="M8" s="80">
        <v>341</v>
      </c>
    </row>
    <row r="9" spans="1:13" ht="16.5" x14ac:dyDescent="0.3">
      <c r="A9" s="71" t="s">
        <v>73</v>
      </c>
      <c r="B9" s="79">
        <v>363</v>
      </c>
      <c r="C9" s="80">
        <v>412.5</v>
      </c>
      <c r="D9" s="80">
        <v>467.5</v>
      </c>
      <c r="E9" s="80">
        <v>198</v>
      </c>
      <c r="F9" s="80"/>
      <c r="G9" s="80">
        <v>522.5</v>
      </c>
      <c r="H9" s="80">
        <v>374</v>
      </c>
      <c r="I9" s="80">
        <v>209</v>
      </c>
      <c r="J9" s="80">
        <v>253</v>
      </c>
      <c r="K9" s="80">
        <v>275</v>
      </c>
      <c r="L9" s="80">
        <v>242</v>
      </c>
      <c r="M9" s="80">
        <v>209</v>
      </c>
    </row>
    <row r="10" spans="1:13" ht="16.5" x14ac:dyDescent="0.3">
      <c r="A10" s="57" t="s">
        <v>1340</v>
      </c>
      <c r="B10" s="79"/>
      <c r="C10" s="80"/>
      <c r="D10" s="80">
        <v>275</v>
      </c>
      <c r="E10" s="80"/>
      <c r="F10" s="80">
        <v>176</v>
      </c>
      <c r="G10" s="80"/>
      <c r="H10" s="80">
        <v>253</v>
      </c>
      <c r="I10" s="80"/>
      <c r="J10" s="80"/>
      <c r="K10" s="80"/>
      <c r="L10" s="80">
        <v>220</v>
      </c>
      <c r="M10" s="80"/>
    </row>
    <row r="11" spans="1:13" ht="16.5" x14ac:dyDescent="0.3">
      <c r="A11" s="71" t="s">
        <v>1302</v>
      </c>
      <c r="B11" s="79"/>
      <c r="C11" s="80"/>
      <c r="D11" s="80"/>
      <c r="E11" s="80"/>
      <c r="F11" s="80"/>
      <c r="G11" s="80"/>
      <c r="H11" s="80"/>
      <c r="I11" s="80"/>
      <c r="J11" s="80"/>
      <c r="K11" s="80">
        <v>260</v>
      </c>
      <c r="L11" s="80"/>
      <c r="M11" s="80">
        <v>165</v>
      </c>
    </row>
    <row r="12" spans="1:13" ht="16.5" x14ac:dyDescent="0.3">
      <c r="A12" s="57" t="s">
        <v>62</v>
      </c>
      <c r="B12" s="79">
        <v>304.70000000000005</v>
      </c>
      <c r="C12" s="80"/>
      <c r="D12" s="80">
        <v>403.70000000000005</v>
      </c>
      <c r="E12" s="80"/>
      <c r="F12" s="80">
        <v>193.60000000000002</v>
      </c>
      <c r="G12" s="80"/>
      <c r="H12" s="80">
        <v>339.90000000000003</v>
      </c>
      <c r="I12" s="80"/>
      <c r="J12" s="80">
        <v>261.8</v>
      </c>
      <c r="K12" s="80"/>
      <c r="L12" s="80"/>
      <c r="M12" s="80">
        <v>227.70000000000002</v>
      </c>
    </row>
    <row r="13" spans="1:13" ht="16.5" x14ac:dyDescent="0.3">
      <c r="A13" s="71" t="s">
        <v>277</v>
      </c>
      <c r="B13" s="79">
        <v>258.5</v>
      </c>
      <c r="C13" s="80">
        <v>308</v>
      </c>
      <c r="D13" s="80">
        <v>396.00000000000006</v>
      </c>
      <c r="E13" s="80">
        <v>220.00000000000003</v>
      </c>
      <c r="F13" s="80">
        <v>187.00000000000003</v>
      </c>
      <c r="G13" s="80">
        <v>462.00000000000006</v>
      </c>
      <c r="H13" s="80">
        <v>275</v>
      </c>
      <c r="I13" s="80">
        <v>236.50000000000003</v>
      </c>
      <c r="J13" s="80">
        <v>236.50000000000003</v>
      </c>
      <c r="K13" s="80">
        <v>352</v>
      </c>
      <c r="L13" s="80">
        <v>275</v>
      </c>
      <c r="M13" s="80">
        <v>253.00000000000003</v>
      </c>
    </row>
    <row r="14" spans="1:13" ht="16.5" x14ac:dyDescent="0.3">
      <c r="A14" s="57" t="s">
        <v>1350</v>
      </c>
      <c r="B14" s="79">
        <v>236.5</v>
      </c>
      <c r="C14" s="80">
        <v>258</v>
      </c>
      <c r="D14" s="80">
        <v>291.5</v>
      </c>
      <c r="E14" s="80">
        <v>170.5</v>
      </c>
      <c r="F14" s="80">
        <v>143</v>
      </c>
      <c r="G14" s="80"/>
      <c r="H14" s="80">
        <v>247.5</v>
      </c>
      <c r="I14" s="80"/>
      <c r="J14" s="80">
        <v>203.5</v>
      </c>
      <c r="K14" s="80"/>
      <c r="L14" s="80"/>
      <c r="M14" s="80">
        <v>181.5</v>
      </c>
    </row>
    <row r="15" spans="1:13" ht="16.5" x14ac:dyDescent="0.3">
      <c r="A15" s="71" t="s">
        <v>284</v>
      </c>
      <c r="B15" s="79"/>
      <c r="C15" s="80"/>
      <c r="D15" s="80">
        <v>330</v>
      </c>
      <c r="E15" s="80"/>
      <c r="F15" s="80"/>
      <c r="G15" s="80"/>
      <c r="H15" s="80"/>
      <c r="I15" s="80"/>
      <c r="J15" s="80"/>
      <c r="K15" s="80">
        <v>286</v>
      </c>
      <c r="L15" s="80"/>
      <c r="M15" s="80">
        <v>192.5</v>
      </c>
    </row>
    <row r="16" spans="1:13" ht="16.5" x14ac:dyDescent="0.3">
      <c r="A16" s="57" t="s">
        <v>1228</v>
      </c>
      <c r="B16" s="79"/>
      <c r="C16" s="80">
        <v>260</v>
      </c>
      <c r="D16" s="80">
        <v>300</v>
      </c>
      <c r="E16" s="80"/>
      <c r="F16" s="80"/>
      <c r="G16" s="80"/>
      <c r="H16" s="80"/>
      <c r="I16" s="80"/>
      <c r="J16" s="80">
        <v>200</v>
      </c>
      <c r="K16" s="80"/>
      <c r="L16" s="80">
        <v>150</v>
      </c>
      <c r="M16" s="80"/>
    </row>
    <row r="17" spans="1:13" ht="16.5" x14ac:dyDescent="0.3">
      <c r="A17" s="71" t="s">
        <v>312</v>
      </c>
      <c r="B17" s="79"/>
      <c r="C17" s="80"/>
      <c r="D17" s="80"/>
      <c r="E17" s="80">
        <v>168.3</v>
      </c>
      <c r="F17" s="80">
        <v>184.8</v>
      </c>
      <c r="G17" s="80"/>
      <c r="H17" s="80">
        <v>289.3</v>
      </c>
      <c r="I17" s="80">
        <v>207.9</v>
      </c>
      <c r="J17" s="80">
        <v>231</v>
      </c>
      <c r="K17" s="80">
        <v>289.3</v>
      </c>
      <c r="L17" s="80"/>
      <c r="M17" s="80">
        <v>196.9</v>
      </c>
    </row>
    <row r="18" spans="1:13" ht="16.5" x14ac:dyDescent="0.3">
      <c r="A18" s="57" t="s">
        <v>426</v>
      </c>
      <c r="B18" s="79"/>
      <c r="C18" s="80"/>
      <c r="D18" s="80"/>
      <c r="E18" s="80"/>
      <c r="F18" s="80">
        <v>140</v>
      </c>
      <c r="G18" s="80"/>
      <c r="H18" s="80">
        <v>285</v>
      </c>
      <c r="I18" s="80"/>
      <c r="J18" s="80"/>
      <c r="K18" s="80"/>
      <c r="L18" s="80"/>
      <c r="M18" s="80"/>
    </row>
    <row r="19" spans="1:13" ht="16.5" x14ac:dyDescent="0.3">
      <c r="A19" s="71" t="s">
        <v>68</v>
      </c>
      <c r="B19" s="79">
        <v>286</v>
      </c>
      <c r="C19" s="80">
        <v>341</v>
      </c>
      <c r="D19" s="80">
        <v>396</v>
      </c>
      <c r="E19" s="80">
        <v>165</v>
      </c>
      <c r="F19" s="80">
        <v>132</v>
      </c>
      <c r="G19" s="80"/>
      <c r="H19" s="80">
        <v>319</v>
      </c>
      <c r="I19" s="80"/>
      <c r="J19" s="80">
        <v>242</v>
      </c>
      <c r="K19" s="80">
        <v>374</v>
      </c>
      <c r="L19" s="80">
        <v>264</v>
      </c>
      <c r="M19" s="80">
        <v>209</v>
      </c>
    </row>
    <row r="20" spans="1:13" ht="16.5" x14ac:dyDescent="0.3">
      <c r="A20" s="57" t="s">
        <v>1370</v>
      </c>
      <c r="B20" s="79"/>
      <c r="C20" s="80"/>
      <c r="D20" s="80"/>
      <c r="E20" s="80"/>
      <c r="F20" s="80"/>
      <c r="G20" s="80"/>
      <c r="H20" s="80">
        <v>303.1875</v>
      </c>
      <c r="I20" s="80"/>
      <c r="J20" s="80">
        <v>274.3125</v>
      </c>
      <c r="K20" s="80"/>
      <c r="L20" s="80">
        <v>173.25</v>
      </c>
      <c r="M20" s="80"/>
    </row>
    <row r="21" spans="1:13" ht="17.25" thickBot="1" x14ac:dyDescent="0.35">
      <c r="A21" s="76" t="s">
        <v>256</v>
      </c>
      <c r="B21" s="81">
        <v>245</v>
      </c>
      <c r="C21" s="82">
        <v>305</v>
      </c>
      <c r="D21" s="82">
        <v>430</v>
      </c>
      <c r="E21" s="82">
        <v>145</v>
      </c>
      <c r="F21" s="82">
        <v>145</v>
      </c>
      <c r="G21" s="82"/>
      <c r="H21" s="82"/>
      <c r="I21" s="82">
        <v>175</v>
      </c>
      <c r="J21" s="82">
        <v>215</v>
      </c>
      <c r="K21" s="82">
        <v>345</v>
      </c>
      <c r="L21" s="82">
        <v>215</v>
      </c>
      <c r="M21" s="82">
        <v>185</v>
      </c>
    </row>
    <row r="22" spans="1:13" ht="15.75" thickTop="1" x14ac:dyDescent="0.25"/>
    <row r="23" spans="1:13" x14ac:dyDescent="0.25">
      <c r="A23" s="48" t="s">
        <v>186</v>
      </c>
      <c r="B23" s="41">
        <f>AVERAGE(B4:B21)</f>
        <v>296.83749999999998</v>
      </c>
      <c r="C23" s="41">
        <f t="shared" ref="C23:M23" si="0">AVERAGE(C4:C21)</f>
        <v>335.8125</v>
      </c>
      <c r="D23" s="41">
        <f t="shared" si="0"/>
        <v>384.22678571428571</v>
      </c>
      <c r="E23" s="41">
        <f t="shared" si="0"/>
        <v>183.80833333333331</v>
      </c>
      <c r="F23" s="41">
        <f t="shared" si="0"/>
        <v>166.97307692307689</v>
      </c>
      <c r="G23" s="41">
        <f t="shared" si="0"/>
        <v>468.6875</v>
      </c>
      <c r="H23" s="41">
        <f t="shared" si="0"/>
        <v>304.41250000000002</v>
      </c>
      <c r="I23" s="41">
        <f t="shared" si="0"/>
        <v>223.68</v>
      </c>
      <c r="J23" s="41">
        <f t="shared" si="0"/>
        <v>248.07589285714286</v>
      </c>
      <c r="K23" s="41">
        <f t="shared" si="0"/>
        <v>319.53750000000002</v>
      </c>
      <c r="L23" s="41">
        <f t="shared" si="0"/>
        <v>233.32750000000001</v>
      </c>
      <c r="M23" s="41">
        <f t="shared" si="0"/>
        <v>218.87500000000003</v>
      </c>
    </row>
    <row r="24" spans="1:13" x14ac:dyDescent="0.25">
      <c r="A24" s="48" t="s">
        <v>187</v>
      </c>
      <c r="B24" s="41">
        <f>STDEV(B4:B21)</f>
        <v>48.05886085981323</v>
      </c>
      <c r="C24" s="41">
        <f t="shared" ref="C24:M24" si="1">STDEV(C4:C21)</f>
        <v>57.446631331949213</v>
      </c>
      <c r="D24" s="41">
        <f t="shared" si="1"/>
        <v>67.047497848314705</v>
      </c>
      <c r="E24" s="41">
        <f t="shared" si="1"/>
        <v>27.986067962470333</v>
      </c>
      <c r="F24" s="41">
        <f t="shared" si="1"/>
        <v>30.034290232059767</v>
      </c>
      <c r="G24" s="41">
        <f t="shared" si="1"/>
        <v>42.08492158719082</v>
      </c>
      <c r="H24" s="41">
        <f t="shared" si="1"/>
        <v>44.219833172834825</v>
      </c>
      <c r="I24" s="41">
        <f t="shared" si="1"/>
        <v>43.002755725650729</v>
      </c>
      <c r="J24" s="41">
        <f t="shared" si="1"/>
        <v>41.224114974023209</v>
      </c>
      <c r="K24" s="41">
        <f t="shared" si="1"/>
        <v>46.769615823584537</v>
      </c>
      <c r="L24" s="41">
        <f t="shared" si="1"/>
        <v>47.047423547947723</v>
      </c>
      <c r="M24" s="41">
        <f t="shared" si="1"/>
        <v>45.019623036330664</v>
      </c>
    </row>
    <row r="25" spans="1:13" x14ac:dyDescent="0.25">
      <c r="A25" s="48" t="s">
        <v>188</v>
      </c>
      <c r="B25" s="41">
        <f>SUM(B23:B24)</f>
        <v>344.89636085981323</v>
      </c>
      <c r="C25" s="41">
        <f t="shared" ref="C25:M25" si="2">SUM(C23:C24)</f>
        <v>393.25913133194922</v>
      </c>
      <c r="D25" s="41">
        <f t="shared" si="2"/>
        <v>451.27428356260043</v>
      </c>
      <c r="E25" s="41">
        <f t="shared" si="2"/>
        <v>211.79440129580365</v>
      </c>
      <c r="F25" s="41">
        <f t="shared" si="2"/>
        <v>197.00736715513665</v>
      </c>
      <c r="G25" s="41">
        <f t="shared" si="2"/>
        <v>510.77242158719082</v>
      </c>
      <c r="H25" s="41">
        <f t="shared" si="2"/>
        <v>348.63233317283482</v>
      </c>
      <c r="I25" s="41">
        <f t="shared" si="2"/>
        <v>266.68275572565074</v>
      </c>
      <c r="J25" s="41">
        <f t="shared" si="2"/>
        <v>289.30000783116606</v>
      </c>
      <c r="K25" s="41">
        <f t="shared" si="2"/>
        <v>366.30711582358458</v>
      </c>
      <c r="L25" s="41">
        <f t="shared" si="2"/>
        <v>280.37492354794773</v>
      </c>
      <c r="M25" s="41">
        <f t="shared" si="2"/>
        <v>263.8946230363307</v>
      </c>
    </row>
    <row r="27" spans="1:13" x14ac:dyDescent="0.25">
      <c r="A27" s="72" t="s">
        <v>195</v>
      </c>
    </row>
    <row r="28" spans="1:13" x14ac:dyDescent="0.25">
      <c r="A28" s="43" t="s">
        <v>193</v>
      </c>
    </row>
    <row r="29" spans="1:13" x14ac:dyDescent="0.25">
      <c r="A29" s="44" t="s">
        <v>191</v>
      </c>
      <c r="B29" s="45" t="s">
        <v>192</v>
      </c>
    </row>
    <row r="30" spans="1:13" x14ac:dyDescent="0.25">
      <c r="A30" s="46" t="s">
        <v>189</v>
      </c>
      <c r="B30" s="47" t="s">
        <v>190</v>
      </c>
    </row>
  </sheetData>
  <mergeCells count="1">
    <mergeCell ref="B1:M1"/>
  </mergeCells>
  <conditionalFormatting pivot="1" sqref="B4:M21">
    <cfRule type="cellIs" dxfId="25" priority="4" operator="greaterThan">
      <formula>B$25</formula>
    </cfRule>
  </conditionalFormatting>
  <conditionalFormatting pivot="1" sqref="B4:M21">
    <cfRule type="cellIs" dxfId="24" priority="3" operator="between">
      <formula>B$23</formula>
      <formula>B$25</formula>
    </cfRule>
  </conditionalFormatting>
  <conditionalFormatting pivot="1" sqref="B4:M21">
    <cfRule type="cellIs" dxfId="23" priority="2" operator="lessThan">
      <formula>B$23</formula>
    </cfRule>
  </conditionalFormatting>
  <conditionalFormatting pivot="1" sqref="B4:M21">
    <cfRule type="containsBlanks" dxfId="22" priority="1">
      <formula>LEN(TRIM(B4))=0</formula>
    </cfRule>
  </conditionalFormatting>
  <hyperlinks>
    <hyperlink ref="A1" location="Summary!A1" display="Link to SUMMARY Worksheet" xr:uid="{99102F29-D576-4216-A6A4-B4282C76344F}"/>
  </hyperlinks>
  <pageMargins left="0.7" right="0.7" top="0.75" bottom="0.75" header="0.3" footer="0.3"/>
  <headerFooter>
    <oddHeader>&amp;C&amp;"Calibri"&amp;12&amp;KFF0000 OFFICIAL&amp;1#_x000D_</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21C51-5215-46D5-A977-AC09B8BAE0EE}">
  <sheetPr>
    <tabColor theme="2" tint="-9.9978637043366805E-2"/>
  </sheetPr>
  <dimension ref="A1:F166"/>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1325</v>
      </c>
      <c r="C1" s="165"/>
      <c r="D1" s="165"/>
      <c r="E1" s="165"/>
      <c r="F1" s="165"/>
    </row>
    <row r="2" spans="1:6" ht="30.75" thickTop="1" x14ac:dyDescent="0.25">
      <c r="A2" s="83" t="s">
        <v>112</v>
      </c>
      <c r="B2" s="84" t="s">
        <v>0</v>
      </c>
      <c r="C2" s="83" t="s">
        <v>1</v>
      </c>
      <c r="D2" s="83" t="s">
        <v>2</v>
      </c>
      <c r="E2" s="84" t="s">
        <v>3</v>
      </c>
      <c r="F2" s="85" t="s">
        <v>4</v>
      </c>
    </row>
    <row r="3" spans="1:6" x14ac:dyDescent="0.25">
      <c r="A3" s="4" t="s">
        <v>838</v>
      </c>
      <c r="B3" s="4" t="s">
        <v>5</v>
      </c>
      <c r="C3" s="4" t="s">
        <v>839</v>
      </c>
      <c r="D3" s="4" t="s">
        <v>40</v>
      </c>
      <c r="E3" s="5">
        <v>470.25</v>
      </c>
      <c r="F3" s="4" t="s">
        <v>94</v>
      </c>
    </row>
    <row r="4" spans="1:6" x14ac:dyDescent="0.25">
      <c r="A4" s="11" t="s">
        <v>838</v>
      </c>
      <c r="B4" s="11" t="s">
        <v>5</v>
      </c>
      <c r="C4" s="11" t="s">
        <v>839</v>
      </c>
      <c r="D4" s="11" t="s">
        <v>18</v>
      </c>
      <c r="E4" s="73">
        <v>370.97500000000002</v>
      </c>
      <c r="F4" s="11" t="s">
        <v>95</v>
      </c>
    </row>
    <row r="5" spans="1:6" x14ac:dyDescent="0.25">
      <c r="A5" s="4" t="s">
        <v>838</v>
      </c>
      <c r="B5" s="4" t="s">
        <v>5</v>
      </c>
      <c r="C5" s="4" t="s">
        <v>839</v>
      </c>
      <c r="D5" s="4" t="s">
        <v>21</v>
      </c>
      <c r="E5" s="5">
        <v>339.625</v>
      </c>
      <c r="F5" s="4" t="s">
        <v>96</v>
      </c>
    </row>
    <row r="6" spans="1:6" x14ac:dyDescent="0.25">
      <c r="A6" s="11" t="s">
        <v>838</v>
      </c>
      <c r="B6" s="11" t="s">
        <v>5</v>
      </c>
      <c r="C6" s="11" t="s">
        <v>839</v>
      </c>
      <c r="D6" s="11" t="s">
        <v>42</v>
      </c>
      <c r="E6" s="73">
        <v>266.47500000000002</v>
      </c>
      <c r="F6" s="11" t="s">
        <v>97</v>
      </c>
    </row>
    <row r="7" spans="1:6" x14ac:dyDescent="0.25">
      <c r="A7" s="4" t="s">
        <v>838</v>
      </c>
      <c r="B7" s="4" t="s">
        <v>5</v>
      </c>
      <c r="C7" s="4" t="s">
        <v>839</v>
      </c>
      <c r="D7" s="4" t="s">
        <v>10</v>
      </c>
      <c r="E7" s="5">
        <v>219.45</v>
      </c>
      <c r="F7" s="4" t="s">
        <v>98</v>
      </c>
    </row>
    <row r="8" spans="1:6" ht="28.5" x14ac:dyDescent="0.25">
      <c r="A8" s="11" t="s">
        <v>838</v>
      </c>
      <c r="B8" s="11" t="s">
        <v>5</v>
      </c>
      <c r="C8" s="11" t="s">
        <v>839</v>
      </c>
      <c r="D8" s="11" t="s">
        <v>34</v>
      </c>
      <c r="E8" s="73">
        <v>182.875</v>
      </c>
      <c r="F8" s="11" t="s">
        <v>99</v>
      </c>
    </row>
    <row r="9" spans="1:6" x14ac:dyDescent="0.25">
      <c r="A9" s="4" t="s">
        <v>838</v>
      </c>
      <c r="B9" s="4" t="s">
        <v>5</v>
      </c>
      <c r="C9" s="4" t="s">
        <v>839</v>
      </c>
      <c r="D9" s="4" t="s">
        <v>12</v>
      </c>
      <c r="E9" s="5">
        <v>156.75</v>
      </c>
      <c r="F9" s="4" t="s">
        <v>100</v>
      </c>
    </row>
    <row r="10" spans="1:6" ht="28.5" x14ac:dyDescent="0.25">
      <c r="A10" s="11" t="s">
        <v>838</v>
      </c>
      <c r="B10" s="11" t="s">
        <v>5</v>
      </c>
      <c r="C10" s="11" t="s">
        <v>839</v>
      </c>
      <c r="D10" s="11" t="s">
        <v>34</v>
      </c>
      <c r="E10" s="73">
        <v>256.02499999999998</v>
      </c>
      <c r="F10" s="11" t="s">
        <v>101</v>
      </c>
    </row>
    <row r="11" spans="1:6" x14ac:dyDescent="0.25">
      <c r="A11" s="4" t="s">
        <v>838</v>
      </c>
      <c r="B11" s="4" t="s">
        <v>5</v>
      </c>
      <c r="C11" s="4" t="s">
        <v>839</v>
      </c>
      <c r="D11" s="4" t="s">
        <v>13</v>
      </c>
      <c r="E11" s="5">
        <v>203.77500000000001</v>
      </c>
      <c r="F11" s="4" t="s">
        <v>102</v>
      </c>
    </row>
    <row r="12" spans="1:6" x14ac:dyDescent="0.25">
      <c r="A12" s="11" t="s">
        <v>838</v>
      </c>
      <c r="B12" s="11" t="s">
        <v>5</v>
      </c>
      <c r="C12" s="11" t="s">
        <v>839</v>
      </c>
      <c r="D12" s="11" t="s">
        <v>43</v>
      </c>
      <c r="E12" s="73">
        <v>161.97499999999999</v>
      </c>
      <c r="F12" s="11" t="s">
        <v>103</v>
      </c>
    </row>
    <row r="13" spans="1:6" x14ac:dyDescent="0.25">
      <c r="A13" s="4" t="s">
        <v>838</v>
      </c>
      <c r="B13" s="4" t="s">
        <v>1327</v>
      </c>
      <c r="C13" s="4" t="s">
        <v>839</v>
      </c>
      <c r="D13" s="4" t="s">
        <v>18</v>
      </c>
      <c r="E13" s="5">
        <v>242</v>
      </c>
      <c r="F13" s="4" t="s">
        <v>95</v>
      </c>
    </row>
    <row r="14" spans="1:6" x14ac:dyDescent="0.25">
      <c r="A14" s="11" t="s">
        <v>838</v>
      </c>
      <c r="B14" s="11" t="s">
        <v>1327</v>
      </c>
      <c r="C14" s="11" t="s">
        <v>839</v>
      </c>
      <c r="D14" s="11" t="s">
        <v>21</v>
      </c>
      <c r="E14" s="73">
        <v>176</v>
      </c>
      <c r="F14" s="11" t="s">
        <v>96</v>
      </c>
    </row>
    <row r="15" spans="1:6" x14ac:dyDescent="0.25">
      <c r="A15" s="4" t="s">
        <v>838</v>
      </c>
      <c r="B15" s="4" t="s">
        <v>1327</v>
      </c>
      <c r="C15" s="4" t="s">
        <v>839</v>
      </c>
      <c r="D15" s="4" t="s">
        <v>42</v>
      </c>
      <c r="E15" s="5">
        <v>115.5</v>
      </c>
      <c r="F15" s="4" t="s">
        <v>96</v>
      </c>
    </row>
    <row r="16" spans="1:6" x14ac:dyDescent="0.25">
      <c r="A16" s="11" t="s">
        <v>838</v>
      </c>
      <c r="B16" s="11" t="s">
        <v>1327</v>
      </c>
      <c r="C16" s="11" t="s">
        <v>839</v>
      </c>
      <c r="D16" s="11" t="s">
        <v>10</v>
      </c>
      <c r="E16" s="73">
        <v>95</v>
      </c>
      <c r="F16" s="11" t="s">
        <v>98</v>
      </c>
    </row>
    <row r="17" spans="1:6" ht="28.5" x14ac:dyDescent="0.25">
      <c r="A17" s="4" t="s">
        <v>838</v>
      </c>
      <c r="B17" s="4" t="s">
        <v>1327</v>
      </c>
      <c r="C17" s="4" t="s">
        <v>839</v>
      </c>
      <c r="D17" s="4" t="s">
        <v>34</v>
      </c>
      <c r="E17" s="5">
        <v>80</v>
      </c>
      <c r="F17" s="4" t="s">
        <v>99</v>
      </c>
    </row>
    <row r="18" spans="1:6" ht="28.5" x14ac:dyDescent="0.25">
      <c r="A18" s="11" t="s">
        <v>838</v>
      </c>
      <c r="B18" s="11" t="s">
        <v>1327</v>
      </c>
      <c r="C18" s="11" t="s">
        <v>839</v>
      </c>
      <c r="D18" s="11" t="s">
        <v>34</v>
      </c>
      <c r="E18" s="73">
        <v>148.5</v>
      </c>
      <c r="F18" s="11" t="s">
        <v>101</v>
      </c>
    </row>
    <row r="19" spans="1:6" x14ac:dyDescent="0.25">
      <c r="A19" s="4" t="s">
        <v>838</v>
      </c>
      <c r="B19" s="4" t="s">
        <v>1327</v>
      </c>
      <c r="C19" s="4" t="s">
        <v>839</v>
      </c>
      <c r="D19" s="4" t="s">
        <v>13</v>
      </c>
      <c r="E19" s="5">
        <v>82.5</v>
      </c>
      <c r="F19" s="4" t="s">
        <v>102</v>
      </c>
    </row>
    <row r="20" spans="1:6" ht="15.75" thickBot="1" x14ac:dyDescent="0.3">
      <c r="A20" s="12" t="s">
        <v>838</v>
      </c>
      <c r="B20" s="12" t="s">
        <v>1327</v>
      </c>
      <c r="C20" s="12" t="s">
        <v>839</v>
      </c>
      <c r="D20" s="12" t="s">
        <v>43</v>
      </c>
      <c r="E20" s="74">
        <v>66</v>
      </c>
      <c r="F20" s="12" t="s">
        <v>103</v>
      </c>
    </row>
    <row r="21" spans="1:6" ht="29.25" thickTop="1" x14ac:dyDescent="0.25">
      <c r="A21" s="52" t="s">
        <v>466</v>
      </c>
      <c r="B21" s="52" t="s">
        <v>14</v>
      </c>
      <c r="C21" s="52" t="s">
        <v>1358</v>
      </c>
      <c r="D21" s="52" t="s">
        <v>18</v>
      </c>
      <c r="E21" s="53">
        <v>380</v>
      </c>
      <c r="F21" s="52"/>
    </row>
    <row r="22" spans="1:6" x14ac:dyDescent="0.25">
      <c r="A22" s="11" t="s">
        <v>466</v>
      </c>
      <c r="B22" s="11" t="s">
        <v>330</v>
      </c>
      <c r="C22" s="11" t="s">
        <v>1359</v>
      </c>
      <c r="D22" s="11" t="s">
        <v>21</v>
      </c>
      <c r="E22" s="73">
        <v>330</v>
      </c>
      <c r="F22" s="11"/>
    </row>
    <row r="23" spans="1:6" x14ac:dyDescent="0.25">
      <c r="A23" s="4" t="s">
        <v>466</v>
      </c>
      <c r="B23" s="4" t="s">
        <v>330</v>
      </c>
      <c r="C23" s="4" t="s">
        <v>1360</v>
      </c>
      <c r="D23" s="4" t="s">
        <v>42</v>
      </c>
      <c r="E23" s="5">
        <v>280</v>
      </c>
      <c r="F23" s="4"/>
    </row>
    <row r="24" spans="1:6" ht="28.5" x14ac:dyDescent="0.25">
      <c r="A24" s="11" t="s">
        <v>466</v>
      </c>
      <c r="B24" s="11" t="s">
        <v>330</v>
      </c>
      <c r="C24" s="11" t="s">
        <v>1361</v>
      </c>
      <c r="D24" s="11" t="s">
        <v>10</v>
      </c>
      <c r="E24" s="73">
        <v>225</v>
      </c>
      <c r="F24" s="11"/>
    </row>
    <row r="25" spans="1:6" ht="15.75" thickBot="1" x14ac:dyDescent="0.3">
      <c r="A25" s="50" t="s">
        <v>466</v>
      </c>
      <c r="B25" s="50" t="s">
        <v>14</v>
      </c>
      <c r="C25" s="50" t="s">
        <v>1362</v>
      </c>
      <c r="D25" s="50" t="s">
        <v>12</v>
      </c>
      <c r="E25" s="51">
        <v>120</v>
      </c>
      <c r="F25" s="50"/>
    </row>
    <row r="26" spans="1:6" ht="86.25" thickTop="1" x14ac:dyDescent="0.25">
      <c r="A26" s="10" t="s">
        <v>44</v>
      </c>
      <c r="B26" s="10" t="s">
        <v>38</v>
      </c>
      <c r="C26" s="10" t="s">
        <v>1328</v>
      </c>
      <c r="D26" s="10" t="s">
        <v>40</v>
      </c>
      <c r="E26" s="75">
        <v>420</v>
      </c>
      <c r="F26" s="10" t="s">
        <v>212</v>
      </c>
    </row>
    <row r="27" spans="1:6" ht="85.5" x14ac:dyDescent="0.25">
      <c r="A27" s="4" t="s">
        <v>44</v>
      </c>
      <c r="B27" s="4" t="s">
        <v>38</v>
      </c>
      <c r="C27" s="4" t="s">
        <v>1328</v>
      </c>
      <c r="D27" s="4" t="s">
        <v>18</v>
      </c>
      <c r="E27" s="5">
        <v>420</v>
      </c>
      <c r="F27" s="4" t="s">
        <v>212</v>
      </c>
    </row>
    <row r="28" spans="1:6" ht="85.5" x14ac:dyDescent="0.25">
      <c r="A28" s="11" t="s">
        <v>44</v>
      </c>
      <c r="B28" s="11" t="s">
        <v>38</v>
      </c>
      <c r="C28" s="11" t="s">
        <v>1328</v>
      </c>
      <c r="D28" s="11" t="s">
        <v>7</v>
      </c>
      <c r="E28" s="73">
        <v>375</v>
      </c>
      <c r="F28" s="11" t="s">
        <v>212</v>
      </c>
    </row>
    <row r="29" spans="1:6" ht="85.5" x14ac:dyDescent="0.25">
      <c r="A29" s="4" t="s">
        <v>44</v>
      </c>
      <c r="B29" s="4" t="s">
        <v>38</v>
      </c>
      <c r="C29" s="4" t="s">
        <v>1328</v>
      </c>
      <c r="D29" s="4" t="s">
        <v>21</v>
      </c>
      <c r="E29" s="5">
        <v>375</v>
      </c>
      <c r="F29" s="4" t="s">
        <v>212</v>
      </c>
    </row>
    <row r="30" spans="1:6" ht="85.5" x14ac:dyDescent="0.25">
      <c r="A30" s="11" t="s">
        <v>44</v>
      </c>
      <c r="B30" s="11" t="s">
        <v>38</v>
      </c>
      <c r="C30" s="11" t="s">
        <v>1328</v>
      </c>
      <c r="D30" s="11" t="s">
        <v>42</v>
      </c>
      <c r="E30" s="73">
        <v>340</v>
      </c>
      <c r="F30" s="11" t="s">
        <v>212</v>
      </c>
    </row>
    <row r="31" spans="1:6" ht="85.5" x14ac:dyDescent="0.25">
      <c r="A31" s="4" t="s">
        <v>44</v>
      </c>
      <c r="B31" s="4" t="s">
        <v>38</v>
      </c>
      <c r="C31" s="4" t="s">
        <v>1328</v>
      </c>
      <c r="D31" s="4" t="s">
        <v>9</v>
      </c>
      <c r="E31" s="5">
        <v>340</v>
      </c>
      <c r="F31" s="4" t="s">
        <v>212</v>
      </c>
    </row>
    <row r="32" spans="1:6" ht="85.5" x14ac:dyDescent="0.25">
      <c r="A32" s="11" t="s">
        <v>44</v>
      </c>
      <c r="B32" s="11" t="s">
        <v>38</v>
      </c>
      <c r="C32" s="11" t="s">
        <v>1328</v>
      </c>
      <c r="D32" s="11" t="s">
        <v>10</v>
      </c>
      <c r="E32" s="73">
        <v>290</v>
      </c>
      <c r="F32" s="11" t="s">
        <v>212</v>
      </c>
    </row>
    <row r="33" spans="1:6" ht="85.5" x14ac:dyDescent="0.25">
      <c r="A33" s="4" t="s">
        <v>44</v>
      </c>
      <c r="B33" s="4" t="s">
        <v>38</v>
      </c>
      <c r="C33" s="4" t="s">
        <v>1328</v>
      </c>
      <c r="D33" s="4" t="s">
        <v>25</v>
      </c>
      <c r="E33" s="5">
        <v>290</v>
      </c>
      <c r="F33" s="4" t="s">
        <v>212</v>
      </c>
    </row>
    <row r="34" spans="1:6" ht="85.5" x14ac:dyDescent="0.25">
      <c r="A34" s="11" t="s">
        <v>44</v>
      </c>
      <c r="B34" s="11" t="s">
        <v>38</v>
      </c>
      <c r="C34" s="11" t="s">
        <v>1328</v>
      </c>
      <c r="D34" s="11" t="s">
        <v>34</v>
      </c>
      <c r="E34" s="73">
        <v>230</v>
      </c>
      <c r="F34" s="11" t="s">
        <v>212</v>
      </c>
    </row>
    <row r="35" spans="1:6" ht="85.5" x14ac:dyDescent="0.25">
      <c r="A35" s="4" t="s">
        <v>44</v>
      </c>
      <c r="B35" s="4" t="s">
        <v>38</v>
      </c>
      <c r="C35" s="4" t="s">
        <v>1328</v>
      </c>
      <c r="D35" s="4" t="s">
        <v>13</v>
      </c>
      <c r="E35" s="5">
        <v>250</v>
      </c>
      <c r="F35" s="4" t="s">
        <v>212</v>
      </c>
    </row>
    <row r="36" spans="1:6" ht="85.5" x14ac:dyDescent="0.25">
      <c r="A36" s="11" t="s">
        <v>44</v>
      </c>
      <c r="B36" s="11" t="s">
        <v>38</v>
      </c>
      <c r="C36" s="11" t="s">
        <v>1328</v>
      </c>
      <c r="D36" s="11" t="s">
        <v>43</v>
      </c>
      <c r="E36" s="73">
        <v>200</v>
      </c>
      <c r="F36" s="11" t="s">
        <v>212</v>
      </c>
    </row>
    <row r="37" spans="1:6" ht="86.25" thickBot="1" x14ac:dyDescent="0.3">
      <c r="A37" s="50" t="s">
        <v>44</v>
      </c>
      <c r="B37" s="50" t="s">
        <v>38</v>
      </c>
      <c r="C37" s="50" t="s">
        <v>1328</v>
      </c>
      <c r="D37" s="50" t="s">
        <v>12</v>
      </c>
      <c r="E37" s="51">
        <v>180</v>
      </c>
      <c r="F37" s="50" t="s">
        <v>212</v>
      </c>
    </row>
    <row r="38" spans="1:6" ht="15.75" thickTop="1" x14ac:dyDescent="0.25">
      <c r="A38" s="10" t="s">
        <v>61</v>
      </c>
      <c r="B38" s="10" t="s">
        <v>53</v>
      </c>
      <c r="C38" s="10" t="s">
        <v>136</v>
      </c>
      <c r="D38" s="10" t="s">
        <v>18</v>
      </c>
      <c r="E38" s="75">
        <v>407</v>
      </c>
      <c r="F38" s="10" t="s">
        <v>18</v>
      </c>
    </row>
    <row r="39" spans="1:6" x14ac:dyDescent="0.25">
      <c r="A39" s="4" t="s">
        <v>61</v>
      </c>
      <c r="B39" s="4" t="s">
        <v>53</v>
      </c>
      <c r="C39" s="4" t="s">
        <v>136</v>
      </c>
      <c r="D39" s="4" t="s">
        <v>42</v>
      </c>
      <c r="E39" s="5">
        <v>385</v>
      </c>
      <c r="F39" s="4" t="s">
        <v>54</v>
      </c>
    </row>
    <row r="40" spans="1:6" x14ac:dyDescent="0.25">
      <c r="A40" s="11" t="s">
        <v>61</v>
      </c>
      <c r="B40" s="11" t="s">
        <v>53</v>
      </c>
      <c r="C40" s="11" t="s">
        <v>136</v>
      </c>
      <c r="D40" s="11" t="s">
        <v>9</v>
      </c>
      <c r="E40" s="73">
        <v>341</v>
      </c>
      <c r="F40" s="11" t="s">
        <v>55</v>
      </c>
    </row>
    <row r="41" spans="1:6" x14ac:dyDescent="0.25">
      <c r="A41" s="4" t="s">
        <v>61</v>
      </c>
      <c r="B41" s="4" t="s">
        <v>53</v>
      </c>
      <c r="C41" s="4" t="s">
        <v>136</v>
      </c>
      <c r="D41" s="4" t="s">
        <v>34</v>
      </c>
      <c r="E41" s="5">
        <v>308</v>
      </c>
      <c r="F41" s="4" t="s">
        <v>56</v>
      </c>
    </row>
    <row r="42" spans="1:6" ht="28.5" x14ac:dyDescent="0.25">
      <c r="A42" s="11" t="s">
        <v>61</v>
      </c>
      <c r="B42" s="11" t="s">
        <v>53</v>
      </c>
      <c r="C42" s="11" t="s">
        <v>136</v>
      </c>
      <c r="D42" s="11" t="s">
        <v>10</v>
      </c>
      <c r="E42" s="73">
        <v>264</v>
      </c>
      <c r="F42" s="11" t="s">
        <v>57</v>
      </c>
    </row>
    <row r="43" spans="1:6" x14ac:dyDescent="0.25">
      <c r="A43" s="4" t="s">
        <v>61</v>
      </c>
      <c r="B43" s="4" t="s">
        <v>53</v>
      </c>
      <c r="C43" s="4" t="s">
        <v>136</v>
      </c>
      <c r="D43" s="4" t="s">
        <v>13</v>
      </c>
      <c r="E43" s="5">
        <v>231</v>
      </c>
      <c r="F43" s="4" t="s">
        <v>58</v>
      </c>
    </row>
    <row r="44" spans="1:6" x14ac:dyDescent="0.25">
      <c r="A44" s="11" t="s">
        <v>61</v>
      </c>
      <c r="B44" s="11" t="s">
        <v>53</v>
      </c>
      <c r="C44" s="11" t="s">
        <v>136</v>
      </c>
      <c r="D44" s="11" t="s">
        <v>13</v>
      </c>
      <c r="E44" s="73">
        <v>198</v>
      </c>
      <c r="F44" s="11" t="s">
        <v>59</v>
      </c>
    </row>
    <row r="45" spans="1:6" ht="15.75" thickBot="1" x14ac:dyDescent="0.3">
      <c r="A45" s="50" t="s">
        <v>61</v>
      </c>
      <c r="B45" s="50" t="s">
        <v>53</v>
      </c>
      <c r="C45" s="50" t="s">
        <v>136</v>
      </c>
      <c r="D45" s="50" t="s">
        <v>12</v>
      </c>
      <c r="E45" s="51">
        <v>187</v>
      </c>
      <c r="F45" s="50" t="s">
        <v>60</v>
      </c>
    </row>
    <row r="46" spans="1:6" ht="29.25" thickTop="1" x14ac:dyDescent="0.25">
      <c r="A46" s="10" t="s">
        <v>222</v>
      </c>
      <c r="B46" s="10" t="s">
        <v>1329</v>
      </c>
      <c r="C46" s="10" t="s">
        <v>1330</v>
      </c>
      <c r="D46" s="10" t="s">
        <v>18</v>
      </c>
      <c r="E46" s="75">
        <v>511.5</v>
      </c>
      <c r="F46" s="10" t="s">
        <v>223</v>
      </c>
    </row>
    <row r="47" spans="1:6" ht="28.5" x14ac:dyDescent="0.25">
      <c r="A47" s="4" t="s">
        <v>222</v>
      </c>
      <c r="B47" s="4" t="s">
        <v>5</v>
      </c>
      <c r="C47" s="4" t="s">
        <v>1331</v>
      </c>
      <c r="D47" s="4" t="s">
        <v>21</v>
      </c>
      <c r="E47" s="5">
        <v>429</v>
      </c>
      <c r="F47" s="4" t="s">
        <v>224</v>
      </c>
    </row>
    <row r="48" spans="1:6" ht="28.5" x14ac:dyDescent="0.25">
      <c r="A48" s="11" t="s">
        <v>222</v>
      </c>
      <c r="B48" s="11" t="s">
        <v>5</v>
      </c>
      <c r="C48" s="11" t="s">
        <v>1332</v>
      </c>
      <c r="D48" s="11" t="s">
        <v>10</v>
      </c>
      <c r="E48" s="73">
        <v>357.5</v>
      </c>
      <c r="F48" s="11" t="s">
        <v>1337</v>
      </c>
    </row>
    <row r="49" spans="1:6" ht="42.75" x14ac:dyDescent="0.25">
      <c r="A49" s="4" t="s">
        <v>222</v>
      </c>
      <c r="B49" s="4" t="s">
        <v>5</v>
      </c>
      <c r="C49" s="4" t="s">
        <v>1333</v>
      </c>
      <c r="D49" s="4" t="s">
        <v>10</v>
      </c>
      <c r="E49" s="5">
        <v>275</v>
      </c>
      <c r="F49" s="4" t="s">
        <v>228</v>
      </c>
    </row>
    <row r="50" spans="1:6" x14ac:dyDescent="0.25">
      <c r="A50" s="11" t="s">
        <v>222</v>
      </c>
      <c r="B50" s="11" t="s">
        <v>5</v>
      </c>
      <c r="C50" s="11" t="s">
        <v>1334</v>
      </c>
      <c r="D50" s="11" t="s">
        <v>43</v>
      </c>
      <c r="E50" s="73">
        <v>225.5</v>
      </c>
      <c r="F50" s="11" t="s">
        <v>1338</v>
      </c>
    </row>
    <row r="51" spans="1:6" x14ac:dyDescent="0.25">
      <c r="A51" s="4" t="s">
        <v>222</v>
      </c>
      <c r="B51" s="4" t="s">
        <v>5</v>
      </c>
      <c r="C51" s="4" t="s">
        <v>1333</v>
      </c>
      <c r="D51" s="4" t="s">
        <v>12</v>
      </c>
      <c r="E51" s="5">
        <v>225.5</v>
      </c>
      <c r="F51" s="4"/>
    </row>
    <row r="52" spans="1:6" x14ac:dyDescent="0.25">
      <c r="A52" s="11" t="s">
        <v>222</v>
      </c>
      <c r="B52" s="11" t="s">
        <v>5</v>
      </c>
      <c r="C52" s="11" t="s">
        <v>1335</v>
      </c>
      <c r="D52" s="11" t="s">
        <v>13</v>
      </c>
      <c r="E52" s="73">
        <v>341</v>
      </c>
      <c r="F52" s="11" t="s">
        <v>1339</v>
      </c>
    </row>
    <row r="53" spans="1:6" ht="28.5" x14ac:dyDescent="0.25">
      <c r="A53" s="4" t="s">
        <v>222</v>
      </c>
      <c r="B53" s="4" t="s">
        <v>726</v>
      </c>
      <c r="C53" s="4" t="s">
        <v>1331</v>
      </c>
      <c r="D53" s="4" t="s">
        <v>21</v>
      </c>
      <c r="E53" s="5">
        <v>429</v>
      </c>
      <c r="F53" s="4" t="s">
        <v>224</v>
      </c>
    </row>
    <row r="54" spans="1:6" ht="28.5" x14ac:dyDescent="0.25">
      <c r="A54" s="11" t="s">
        <v>222</v>
      </c>
      <c r="B54" s="11" t="s">
        <v>726</v>
      </c>
      <c r="C54" s="11" t="s">
        <v>1332</v>
      </c>
      <c r="D54" s="11" t="s">
        <v>10</v>
      </c>
      <c r="E54" s="73">
        <v>357.5</v>
      </c>
      <c r="F54" s="11" t="s">
        <v>1337</v>
      </c>
    </row>
    <row r="55" spans="1:6" ht="28.5" x14ac:dyDescent="0.25">
      <c r="A55" s="4" t="s">
        <v>222</v>
      </c>
      <c r="B55" s="4" t="s">
        <v>1329</v>
      </c>
      <c r="C55" s="4" t="s">
        <v>1332</v>
      </c>
      <c r="D55" s="4" t="s">
        <v>10</v>
      </c>
      <c r="E55" s="5">
        <v>357.5</v>
      </c>
      <c r="F55" s="4" t="s">
        <v>1337</v>
      </c>
    </row>
    <row r="56" spans="1:6" ht="43.5" thickBot="1" x14ac:dyDescent="0.3">
      <c r="A56" s="12" t="s">
        <v>222</v>
      </c>
      <c r="B56" s="12" t="s">
        <v>726</v>
      </c>
      <c r="C56" s="12" t="s">
        <v>1336</v>
      </c>
      <c r="D56" s="12" t="s">
        <v>10</v>
      </c>
      <c r="E56" s="74">
        <v>275</v>
      </c>
      <c r="F56" s="12" t="s">
        <v>228</v>
      </c>
    </row>
    <row r="57" spans="1:6" ht="29.25" thickTop="1" x14ac:dyDescent="0.25">
      <c r="A57" s="52" t="s">
        <v>73</v>
      </c>
      <c r="B57" s="52" t="s">
        <v>74</v>
      </c>
      <c r="C57" s="52" t="s">
        <v>1347</v>
      </c>
      <c r="D57" s="52" t="s">
        <v>42</v>
      </c>
      <c r="E57" s="53">
        <v>374</v>
      </c>
      <c r="F57" s="52"/>
    </row>
    <row r="58" spans="1:6" ht="28.5" x14ac:dyDescent="0.25">
      <c r="A58" s="11" t="s">
        <v>73</v>
      </c>
      <c r="B58" s="11" t="s">
        <v>74</v>
      </c>
      <c r="C58" s="11" t="s">
        <v>1347</v>
      </c>
      <c r="D58" s="11" t="s">
        <v>18</v>
      </c>
      <c r="E58" s="73">
        <v>347</v>
      </c>
      <c r="F58" s="11"/>
    </row>
    <row r="59" spans="1:6" ht="28.5" x14ac:dyDescent="0.25">
      <c r="A59" s="4" t="s">
        <v>73</v>
      </c>
      <c r="B59" s="4" t="s">
        <v>74</v>
      </c>
      <c r="C59" s="4" t="s">
        <v>1347</v>
      </c>
      <c r="D59" s="4" t="s">
        <v>9</v>
      </c>
      <c r="E59" s="5">
        <v>330</v>
      </c>
      <c r="F59" s="4"/>
    </row>
    <row r="60" spans="1:6" ht="28.5" x14ac:dyDescent="0.25">
      <c r="A60" s="11" t="s">
        <v>73</v>
      </c>
      <c r="B60" s="11" t="s">
        <v>74</v>
      </c>
      <c r="C60" s="11" t="s">
        <v>1347</v>
      </c>
      <c r="D60" s="11" t="s">
        <v>7</v>
      </c>
      <c r="E60" s="73">
        <v>275</v>
      </c>
      <c r="F60" s="11"/>
    </row>
    <row r="61" spans="1:6" ht="28.5" x14ac:dyDescent="0.25">
      <c r="A61" s="4" t="s">
        <v>73</v>
      </c>
      <c r="B61" s="4" t="s">
        <v>74</v>
      </c>
      <c r="C61" s="4" t="s">
        <v>1347</v>
      </c>
      <c r="D61" s="4" t="s">
        <v>10</v>
      </c>
      <c r="E61" s="5">
        <v>242</v>
      </c>
      <c r="F61" s="4"/>
    </row>
    <row r="62" spans="1:6" ht="28.5" x14ac:dyDescent="0.25">
      <c r="A62" s="11" t="s">
        <v>73</v>
      </c>
      <c r="B62" s="11" t="s">
        <v>74</v>
      </c>
      <c r="C62" s="11" t="s">
        <v>1347</v>
      </c>
      <c r="D62" s="11" t="s">
        <v>34</v>
      </c>
      <c r="E62" s="73">
        <v>198</v>
      </c>
      <c r="F62" s="11"/>
    </row>
    <row r="63" spans="1:6" ht="28.5" x14ac:dyDescent="0.25">
      <c r="A63" s="4" t="s">
        <v>73</v>
      </c>
      <c r="B63" s="4" t="s">
        <v>74</v>
      </c>
      <c r="C63" s="4" t="s">
        <v>1348</v>
      </c>
      <c r="D63" s="4" t="s">
        <v>10</v>
      </c>
      <c r="E63" s="5">
        <v>253</v>
      </c>
      <c r="F63" s="4"/>
    </row>
    <row r="64" spans="1:6" ht="28.5" x14ac:dyDescent="0.25">
      <c r="A64" s="11" t="s">
        <v>73</v>
      </c>
      <c r="B64" s="11" t="s">
        <v>74</v>
      </c>
      <c r="C64" s="11" t="s">
        <v>1348</v>
      </c>
      <c r="D64" s="11" t="s">
        <v>13</v>
      </c>
      <c r="E64" s="73">
        <v>209</v>
      </c>
      <c r="F64" s="11"/>
    </row>
    <row r="65" spans="1:6" ht="28.5" x14ac:dyDescent="0.25">
      <c r="A65" s="4" t="s">
        <v>73</v>
      </c>
      <c r="B65" s="4" t="s">
        <v>74</v>
      </c>
      <c r="C65" s="4" t="s">
        <v>1334</v>
      </c>
      <c r="D65" s="4" t="s">
        <v>43</v>
      </c>
      <c r="E65" s="5">
        <v>198</v>
      </c>
      <c r="F65" s="4"/>
    </row>
    <row r="66" spans="1:6" ht="28.5" x14ac:dyDescent="0.25">
      <c r="A66" s="11" t="s">
        <v>73</v>
      </c>
      <c r="B66" s="11" t="s">
        <v>74</v>
      </c>
      <c r="C66" s="11" t="s">
        <v>1349</v>
      </c>
      <c r="D66" s="11" t="s">
        <v>34</v>
      </c>
      <c r="E66" s="73">
        <v>209</v>
      </c>
      <c r="F66" s="11"/>
    </row>
    <row r="67" spans="1:6" ht="28.5" x14ac:dyDescent="0.25">
      <c r="A67" s="4" t="s">
        <v>73</v>
      </c>
      <c r="B67" s="4" t="s">
        <v>300</v>
      </c>
      <c r="C67" s="4" t="s">
        <v>1347</v>
      </c>
      <c r="D67" s="4" t="s">
        <v>40</v>
      </c>
      <c r="E67" s="5">
        <v>522.5</v>
      </c>
      <c r="F67" s="4"/>
    </row>
    <row r="68" spans="1:6" ht="28.5" x14ac:dyDescent="0.25">
      <c r="A68" s="11" t="s">
        <v>73</v>
      </c>
      <c r="B68" s="11" t="s">
        <v>300</v>
      </c>
      <c r="C68" s="11" t="s">
        <v>1347</v>
      </c>
      <c r="D68" s="11" t="s">
        <v>18</v>
      </c>
      <c r="E68" s="73">
        <v>467.5</v>
      </c>
      <c r="F68" s="11"/>
    </row>
    <row r="69" spans="1:6" ht="28.5" x14ac:dyDescent="0.25">
      <c r="A69" s="4" t="s">
        <v>73</v>
      </c>
      <c r="B69" s="4" t="s">
        <v>300</v>
      </c>
      <c r="C69" s="4" t="s">
        <v>1347</v>
      </c>
      <c r="D69" s="4" t="s">
        <v>21</v>
      </c>
      <c r="E69" s="5">
        <v>412.5</v>
      </c>
      <c r="F69" s="4"/>
    </row>
    <row r="70" spans="1:6" ht="28.5" x14ac:dyDescent="0.25">
      <c r="A70" s="11" t="s">
        <v>73</v>
      </c>
      <c r="B70" s="11" t="s">
        <v>300</v>
      </c>
      <c r="C70" s="11" t="s">
        <v>1347</v>
      </c>
      <c r="D70" s="11" t="s">
        <v>9</v>
      </c>
      <c r="E70" s="73">
        <v>363</v>
      </c>
      <c r="F70" s="11"/>
    </row>
    <row r="71" spans="1:6" ht="28.5" x14ac:dyDescent="0.25">
      <c r="A71" s="4" t="s">
        <v>73</v>
      </c>
      <c r="B71" s="4" t="s">
        <v>300</v>
      </c>
      <c r="C71" s="4" t="s">
        <v>1347</v>
      </c>
      <c r="D71" s="4" t="s">
        <v>42</v>
      </c>
      <c r="E71" s="5">
        <v>319</v>
      </c>
      <c r="F71" s="4"/>
    </row>
    <row r="72" spans="1:6" ht="28.5" x14ac:dyDescent="0.25">
      <c r="A72" s="11" t="s">
        <v>73</v>
      </c>
      <c r="B72" s="11" t="s">
        <v>300</v>
      </c>
      <c r="C72" s="11" t="s">
        <v>1347</v>
      </c>
      <c r="D72" s="11" t="s">
        <v>7</v>
      </c>
      <c r="E72" s="73">
        <v>275</v>
      </c>
      <c r="F72" s="11"/>
    </row>
    <row r="73" spans="1:6" ht="28.5" x14ac:dyDescent="0.25">
      <c r="A73" s="4" t="s">
        <v>73</v>
      </c>
      <c r="B73" s="4" t="s">
        <v>300</v>
      </c>
      <c r="C73" s="4" t="s">
        <v>1347</v>
      </c>
      <c r="D73" s="4" t="s">
        <v>34</v>
      </c>
      <c r="E73" s="5">
        <v>242</v>
      </c>
      <c r="F73" s="4"/>
    </row>
    <row r="74" spans="1:6" ht="28.5" x14ac:dyDescent="0.25">
      <c r="A74" s="11" t="s">
        <v>73</v>
      </c>
      <c r="B74" s="11" t="s">
        <v>300</v>
      </c>
      <c r="C74" s="11" t="s">
        <v>1347</v>
      </c>
      <c r="D74" s="11" t="s">
        <v>25</v>
      </c>
      <c r="E74" s="73">
        <v>209</v>
      </c>
      <c r="F74" s="11"/>
    </row>
    <row r="75" spans="1:6" ht="29.25" thickBot="1" x14ac:dyDescent="0.3">
      <c r="A75" s="50" t="s">
        <v>73</v>
      </c>
      <c r="B75" s="50" t="s">
        <v>300</v>
      </c>
      <c r="C75" s="50" t="s">
        <v>1347</v>
      </c>
      <c r="D75" s="50" t="s">
        <v>13</v>
      </c>
      <c r="E75" s="51">
        <v>159.5</v>
      </c>
      <c r="F75" s="50"/>
    </row>
    <row r="76" spans="1:6" ht="15.75" thickTop="1" x14ac:dyDescent="0.25">
      <c r="A76" s="10" t="s">
        <v>1340</v>
      </c>
      <c r="B76" s="10" t="s">
        <v>198</v>
      </c>
      <c r="C76" s="10" t="s">
        <v>1341</v>
      </c>
      <c r="D76" s="10" t="s">
        <v>18</v>
      </c>
      <c r="E76" s="75">
        <v>275</v>
      </c>
      <c r="F76" s="10"/>
    </row>
    <row r="77" spans="1:6" x14ac:dyDescent="0.25">
      <c r="A77" s="4" t="s">
        <v>1340</v>
      </c>
      <c r="B77" s="4" t="s">
        <v>198</v>
      </c>
      <c r="C77" s="4" t="s">
        <v>1341</v>
      </c>
      <c r="D77" s="4" t="s">
        <v>42</v>
      </c>
      <c r="E77" s="5">
        <v>253</v>
      </c>
      <c r="F77" s="4"/>
    </row>
    <row r="78" spans="1:6" x14ac:dyDescent="0.25">
      <c r="A78" s="11" t="s">
        <v>1340</v>
      </c>
      <c r="B78" s="11" t="s">
        <v>198</v>
      </c>
      <c r="C78" s="11" t="s">
        <v>1341</v>
      </c>
      <c r="D78" s="11" t="s">
        <v>34</v>
      </c>
      <c r="E78" s="73">
        <v>220</v>
      </c>
      <c r="F78" s="11"/>
    </row>
    <row r="79" spans="1:6" x14ac:dyDescent="0.25">
      <c r="A79" s="4" t="s">
        <v>1340</v>
      </c>
      <c r="B79" s="4" t="s">
        <v>198</v>
      </c>
      <c r="C79" s="4" t="s">
        <v>1341</v>
      </c>
      <c r="D79" s="4" t="s">
        <v>12</v>
      </c>
      <c r="E79" s="5">
        <v>176</v>
      </c>
      <c r="F79" s="4"/>
    </row>
    <row r="80" spans="1:6" x14ac:dyDescent="0.25">
      <c r="A80" s="11" t="s">
        <v>1340</v>
      </c>
      <c r="B80" s="11" t="s">
        <v>198</v>
      </c>
      <c r="C80" s="11" t="s">
        <v>1342</v>
      </c>
      <c r="D80" s="11" t="s">
        <v>42</v>
      </c>
      <c r="E80" s="73">
        <v>253</v>
      </c>
      <c r="F80" s="11"/>
    </row>
    <row r="81" spans="1:6" x14ac:dyDescent="0.25">
      <c r="A81" s="4" t="s">
        <v>1340</v>
      </c>
      <c r="B81" s="4" t="s">
        <v>198</v>
      </c>
      <c r="C81" s="4" t="s">
        <v>1342</v>
      </c>
      <c r="D81" s="4" t="s">
        <v>34</v>
      </c>
      <c r="E81" s="5">
        <v>220</v>
      </c>
      <c r="F81" s="4"/>
    </row>
    <row r="82" spans="1:6" x14ac:dyDescent="0.25">
      <c r="A82" s="11" t="s">
        <v>1340</v>
      </c>
      <c r="B82" s="11" t="s">
        <v>198</v>
      </c>
      <c r="C82" s="11" t="s">
        <v>1343</v>
      </c>
      <c r="D82" s="11" t="s">
        <v>18</v>
      </c>
      <c r="E82" s="73">
        <v>242</v>
      </c>
      <c r="F82" s="11"/>
    </row>
    <row r="83" spans="1:6" ht="15.75" thickBot="1" x14ac:dyDescent="0.3">
      <c r="A83" s="50" t="s">
        <v>1340</v>
      </c>
      <c r="B83" s="50" t="s">
        <v>198</v>
      </c>
      <c r="C83" s="50" t="s">
        <v>1343</v>
      </c>
      <c r="D83" s="50" t="s">
        <v>12</v>
      </c>
      <c r="E83" s="51">
        <v>176</v>
      </c>
      <c r="F83" s="50"/>
    </row>
    <row r="84" spans="1:6" ht="15.75" thickTop="1" x14ac:dyDescent="0.25">
      <c r="A84" s="10" t="s">
        <v>1302</v>
      </c>
      <c r="B84" s="10" t="s">
        <v>5</v>
      </c>
      <c r="C84" s="10" t="s">
        <v>1371</v>
      </c>
      <c r="D84" s="10" t="s">
        <v>13</v>
      </c>
      <c r="E84" s="75">
        <v>165</v>
      </c>
      <c r="F84" s="10" t="s">
        <v>1374</v>
      </c>
    </row>
    <row r="85" spans="1:6" x14ac:dyDescent="0.25">
      <c r="A85" s="4" t="s">
        <v>1302</v>
      </c>
      <c r="B85" s="4" t="s">
        <v>5</v>
      </c>
      <c r="C85" s="4" t="s">
        <v>1372</v>
      </c>
      <c r="D85" s="4" t="s">
        <v>7</v>
      </c>
      <c r="E85" s="5">
        <v>260</v>
      </c>
      <c r="F85" s="4" t="s">
        <v>1375</v>
      </c>
    </row>
    <row r="86" spans="1:6" ht="15.75" thickBot="1" x14ac:dyDescent="0.3">
      <c r="A86" s="12" t="s">
        <v>1302</v>
      </c>
      <c r="B86" s="12" t="s">
        <v>5</v>
      </c>
      <c r="C86" s="12" t="s">
        <v>1373</v>
      </c>
      <c r="D86" s="12" t="s">
        <v>7</v>
      </c>
      <c r="E86" s="74">
        <v>260</v>
      </c>
      <c r="F86" s="12" t="s">
        <v>1375</v>
      </c>
    </row>
    <row r="87" spans="1:6" ht="29.25" thickTop="1" x14ac:dyDescent="0.25">
      <c r="A87" s="52" t="s">
        <v>62</v>
      </c>
      <c r="B87" s="52" t="s">
        <v>543</v>
      </c>
      <c r="C87" s="52" t="s">
        <v>1344</v>
      </c>
      <c r="D87" s="52" t="s">
        <v>18</v>
      </c>
      <c r="E87" s="53">
        <v>403.70000000000005</v>
      </c>
      <c r="F87" s="52"/>
    </row>
    <row r="88" spans="1:6" x14ac:dyDescent="0.25">
      <c r="A88" s="11" t="s">
        <v>62</v>
      </c>
      <c r="B88" s="11" t="s">
        <v>543</v>
      </c>
      <c r="C88" s="11" t="s">
        <v>1345</v>
      </c>
      <c r="D88" s="11" t="s">
        <v>18</v>
      </c>
      <c r="E88" s="73">
        <v>403.70000000000005</v>
      </c>
      <c r="F88" s="11"/>
    </row>
    <row r="89" spans="1:6" x14ac:dyDescent="0.25">
      <c r="A89" s="4" t="s">
        <v>62</v>
      </c>
      <c r="B89" s="4" t="s">
        <v>1346</v>
      </c>
      <c r="C89" s="4" t="s">
        <v>136</v>
      </c>
      <c r="D89" s="4" t="s">
        <v>42</v>
      </c>
      <c r="E89" s="5">
        <v>339.90000000000003</v>
      </c>
      <c r="F89" s="4"/>
    </row>
    <row r="90" spans="1:6" x14ac:dyDescent="0.25">
      <c r="A90" s="11" t="s">
        <v>62</v>
      </c>
      <c r="B90" s="11" t="s">
        <v>950</v>
      </c>
      <c r="C90" s="11" t="s">
        <v>136</v>
      </c>
      <c r="D90" s="11" t="s">
        <v>9</v>
      </c>
      <c r="E90" s="73">
        <v>304.70000000000005</v>
      </c>
      <c r="F90" s="11"/>
    </row>
    <row r="91" spans="1:6" x14ac:dyDescent="0.25">
      <c r="A91" s="4" t="s">
        <v>62</v>
      </c>
      <c r="B91" s="4" t="s">
        <v>1346</v>
      </c>
      <c r="C91" s="4" t="s">
        <v>136</v>
      </c>
      <c r="D91" s="4" t="s">
        <v>10</v>
      </c>
      <c r="E91" s="5">
        <v>261.8</v>
      </c>
      <c r="F91" s="4"/>
    </row>
    <row r="92" spans="1:6" x14ac:dyDescent="0.25">
      <c r="A92" s="11" t="s">
        <v>62</v>
      </c>
      <c r="B92" s="11" t="s">
        <v>5</v>
      </c>
      <c r="C92" s="11" t="s">
        <v>136</v>
      </c>
      <c r="D92" s="11" t="s">
        <v>13</v>
      </c>
      <c r="E92" s="73">
        <v>227.70000000000002</v>
      </c>
      <c r="F92" s="11"/>
    </row>
    <row r="93" spans="1:6" ht="15.75" thickBot="1" x14ac:dyDescent="0.3">
      <c r="A93" s="50" t="s">
        <v>62</v>
      </c>
      <c r="B93" s="50" t="s">
        <v>5</v>
      </c>
      <c r="C93" s="50" t="s">
        <v>136</v>
      </c>
      <c r="D93" s="50" t="s">
        <v>12</v>
      </c>
      <c r="E93" s="51">
        <v>193.60000000000002</v>
      </c>
      <c r="F93" s="50"/>
    </row>
    <row r="94" spans="1:6" ht="15.75" thickTop="1" x14ac:dyDescent="0.25">
      <c r="A94" s="10" t="s">
        <v>277</v>
      </c>
      <c r="B94" s="10" t="s">
        <v>38</v>
      </c>
      <c r="C94" s="10" t="s">
        <v>136</v>
      </c>
      <c r="D94" s="10" t="s">
        <v>40</v>
      </c>
      <c r="E94" s="75">
        <v>462.00000000000006</v>
      </c>
      <c r="F94" s="10"/>
    </row>
    <row r="95" spans="1:6" x14ac:dyDescent="0.25">
      <c r="A95" s="4" t="s">
        <v>277</v>
      </c>
      <c r="B95" s="4" t="s">
        <v>38</v>
      </c>
      <c r="C95" s="4" t="s">
        <v>136</v>
      </c>
      <c r="D95" s="4" t="s">
        <v>18</v>
      </c>
      <c r="E95" s="5">
        <v>396.00000000000006</v>
      </c>
      <c r="F95" s="4"/>
    </row>
    <row r="96" spans="1:6" x14ac:dyDescent="0.25">
      <c r="A96" s="11" t="s">
        <v>277</v>
      </c>
      <c r="B96" s="11" t="s">
        <v>38</v>
      </c>
      <c r="C96" s="11" t="s">
        <v>136</v>
      </c>
      <c r="D96" s="11" t="s">
        <v>7</v>
      </c>
      <c r="E96" s="73">
        <v>352</v>
      </c>
      <c r="F96" s="11"/>
    </row>
    <row r="97" spans="1:6" x14ac:dyDescent="0.25">
      <c r="A97" s="4" t="s">
        <v>277</v>
      </c>
      <c r="B97" s="4" t="s">
        <v>38</v>
      </c>
      <c r="C97" s="4" t="s">
        <v>136</v>
      </c>
      <c r="D97" s="4" t="s">
        <v>21</v>
      </c>
      <c r="E97" s="5">
        <v>308</v>
      </c>
      <c r="F97" s="4"/>
    </row>
    <row r="98" spans="1:6" x14ac:dyDescent="0.25">
      <c r="A98" s="11" t="s">
        <v>277</v>
      </c>
      <c r="B98" s="11" t="s">
        <v>38</v>
      </c>
      <c r="C98" s="11" t="s">
        <v>136</v>
      </c>
      <c r="D98" s="11" t="s">
        <v>42</v>
      </c>
      <c r="E98" s="73">
        <v>275</v>
      </c>
      <c r="F98" s="11"/>
    </row>
    <row r="99" spans="1:6" x14ac:dyDescent="0.25">
      <c r="A99" s="4" t="s">
        <v>277</v>
      </c>
      <c r="B99" s="4" t="s">
        <v>38</v>
      </c>
      <c r="C99" s="4" t="s">
        <v>136</v>
      </c>
      <c r="D99" s="4" t="s">
        <v>9</v>
      </c>
      <c r="E99" s="5">
        <v>258.5</v>
      </c>
      <c r="F99" s="4"/>
    </row>
    <row r="100" spans="1:6" x14ac:dyDescent="0.25">
      <c r="A100" s="11" t="s">
        <v>277</v>
      </c>
      <c r="B100" s="11" t="s">
        <v>38</v>
      </c>
      <c r="C100" s="11" t="s">
        <v>136</v>
      </c>
      <c r="D100" s="11" t="s">
        <v>10</v>
      </c>
      <c r="E100" s="73">
        <v>236.50000000000003</v>
      </c>
      <c r="F100" s="11"/>
    </row>
    <row r="101" spans="1:6" x14ac:dyDescent="0.25">
      <c r="A101" s="4" t="s">
        <v>277</v>
      </c>
      <c r="B101" s="4" t="s">
        <v>38</v>
      </c>
      <c r="C101" s="4" t="s">
        <v>136</v>
      </c>
      <c r="D101" s="4" t="s">
        <v>25</v>
      </c>
      <c r="E101" s="5">
        <v>236.50000000000003</v>
      </c>
      <c r="F101" s="4"/>
    </row>
    <row r="102" spans="1:6" x14ac:dyDescent="0.25">
      <c r="A102" s="11" t="s">
        <v>277</v>
      </c>
      <c r="B102" s="11" t="s">
        <v>38</v>
      </c>
      <c r="C102" s="11" t="s">
        <v>136</v>
      </c>
      <c r="D102" s="11" t="s">
        <v>34</v>
      </c>
      <c r="E102" s="73">
        <v>275</v>
      </c>
      <c r="F102" s="11"/>
    </row>
    <row r="103" spans="1:6" x14ac:dyDescent="0.25">
      <c r="A103" s="4" t="s">
        <v>277</v>
      </c>
      <c r="B103" s="4" t="s">
        <v>38</v>
      </c>
      <c r="C103" s="4" t="s">
        <v>136</v>
      </c>
      <c r="D103" s="4" t="s">
        <v>13</v>
      </c>
      <c r="E103" s="5">
        <v>253.00000000000003</v>
      </c>
      <c r="F103" s="4"/>
    </row>
    <row r="104" spans="1:6" x14ac:dyDescent="0.25">
      <c r="A104" s="11" t="s">
        <v>277</v>
      </c>
      <c r="B104" s="11" t="s">
        <v>38</v>
      </c>
      <c r="C104" s="11" t="s">
        <v>136</v>
      </c>
      <c r="D104" s="11" t="s">
        <v>43</v>
      </c>
      <c r="E104" s="73">
        <v>220.00000000000003</v>
      </c>
      <c r="F104" s="11"/>
    </row>
    <row r="105" spans="1:6" ht="15.75" thickBot="1" x14ac:dyDescent="0.3">
      <c r="A105" s="50" t="s">
        <v>277</v>
      </c>
      <c r="B105" s="50" t="s">
        <v>38</v>
      </c>
      <c r="C105" s="50" t="s">
        <v>136</v>
      </c>
      <c r="D105" s="50" t="s">
        <v>12</v>
      </c>
      <c r="E105" s="51">
        <v>187.00000000000003</v>
      </c>
      <c r="F105" s="50"/>
    </row>
    <row r="106" spans="1:6" ht="15.75" thickTop="1" x14ac:dyDescent="0.25">
      <c r="A106" s="10" t="s">
        <v>1350</v>
      </c>
      <c r="B106" s="10" t="s">
        <v>198</v>
      </c>
      <c r="C106" s="10" t="s">
        <v>1351</v>
      </c>
      <c r="D106" s="10" t="s">
        <v>18</v>
      </c>
      <c r="E106" s="75">
        <v>291.5</v>
      </c>
      <c r="F106" s="10"/>
    </row>
    <row r="107" spans="1:6" x14ac:dyDescent="0.25">
      <c r="A107" s="4" t="s">
        <v>1350</v>
      </c>
      <c r="B107" s="4" t="s">
        <v>198</v>
      </c>
      <c r="C107" s="4" t="s">
        <v>1351</v>
      </c>
      <c r="D107" s="4" t="s">
        <v>21</v>
      </c>
      <c r="E107" s="5">
        <v>258</v>
      </c>
      <c r="F107" s="4"/>
    </row>
    <row r="108" spans="1:6" x14ac:dyDescent="0.25">
      <c r="A108" s="11" t="s">
        <v>1350</v>
      </c>
      <c r="B108" s="11" t="s">
        <v>198</v>
      </c>
      <c r="C108" s="11" t="s">
        <v>1351</v>
      </c>
      <c r="D108" s="11" t="s">
        <v>42</v>
      </c>
      <c r="E108" s="73">
        <v>247.5</v>
      </c>
      <c r="F108" s="11"/>
    </row>
    <row r="109" spans="1:6" x14ac:dyDescent="0.25">
      <c r="A109" s="4" t="s">
        <v>1350</v>
      </c>
      <c r="B109" s="4" t="s">
        <v>198</v>
      </c>
      <c r="C109" s="4" t="s">
        <v>1351</v>
      </c>
      <c r="D109" s="4" t="s">
        <v>9</v>
      </c>
      <c r="E109" s="5">
        <v>236.5</v>
      </c>
      <c r="F109" s="4"/>
    </row>
    <row r="110" spans="1:6" ht="28.5" x14ac:dyDescent="0.25">
      <c r="A110" s="11" t="s">
        <v>1350</v>
      </c>
      <c r="B110" s="11" t="s">
        <v>198</v>
      </c>
      <c r="C110" s="11" t="s">
        <v>1352</v>
      </c>
      <c r="D110" s="11" t="s">
        <v>10</v>
      </c>
      <c r="E110" s="73">
        <v>203.5</v>
      </c>
      <c r="F110" s="11"/>
    </row>
    <row r="111" spans="1:6" x14ac:dyDescent="0.25">
      <c r="A111" s="4" t="s">
        <v>1350</v>
      </c>
      <c r="B111" s="4" t="s">
        <v>14</v>
      </c>
      <c r="C111" s="4" t="s">
        <v>1353</v>
      </c>
      <c r="D111" s="4" t="s">
        <v>10</v>
      </c>
      <c r="E111" s="5">
        <v>198</v>
      </c>
      <c r="F111" s="4"/>
    </row>
    <row r="112" spans="1:6" ht="28.5" x14ac:dyDescent="0.25">
      <c r="A112" s="11" t="s">
        <v>1350</v>
      </c>
      <c r="B112" s="11" t="s">
        <v>198</v>
      </c>
      <c r="C112" s="11" t="s">
        <v>1354</v>
      </c>
      <c r="D112" s="11" t="s">
        <v>13</v>
      </c>
      <c r="E112" s="73">
        <v>181.5</v>
      </c>
      <c r="F112" s="11"/>
    </row>
    <row r="113" spans="1:6" x14ac:dyDescent="0.25">
      <c r="A113" s="4" t="s">
        <v>1350</v>
      </c>
      <c r="B113" s="4" t="s">
        <v>14</v>
      </c>
      <c r="C113" s="4" t="s">
        <v>1353</v>
      </c>
      <c r="D113" s="4" t="s">
        <v>43</v>
      </c>
      <c r="E113" s="5">
        <v>170.5</v>
      </c>
      <c r="F113" s="4"/>
    </row>
    <row r="114" spans="1:6" ht="28.5" x14ac:dyDescent="0.25">
      <c r="A114" s="11" t="s">
        <v>1350</v>
      </c>
      <c r="B114" s="11" t="s">
        <v>1355</v>
      </c>
      <c r="C114" s="11" t="s">
        <v>1356</v>
      </c>
      <c r="D114" s="11" t="s">
        <v>13</v>
      </c>
      <c r="E114" s="73">
        <v>170.5</v>
      </c>
      <c r="F114" s="11"/>
    </row>
    <row r="115" spans="1:6" ht="29.25" thickBot="1" x14ac:dyDescent="0.3">
      <c r="A115" s="50" t="s">
        <v>1350</v>
      </c>
      <c r="B115" s="50" t="s">
        <v>1355</v>
      </c>
      <c r="C115" s="50" t="s">
        <v>1357</v>
      </c>
      <c r="D115" s="50" t="s">
        <v>12</v>
      </c>
      <c r="E115" s="51">
        <v>143</v>
      </c>
      <c r="F115" s="50"/>
    </row>
    <row r="116" spans="1:6" ht="15.75" thickTop="1" x14ac:dyDescent="0.25">
      <c r="A116" s="10" t="s">
        <v>284</v>
      </c>
      <c r="B116" s="10" t="s">
        <v>5</v>
      </c>
      <c r="C116" s="10" t="s">
        <v>1342</v>
      </c>
      <c r="D116" s="10" t="s">
        <v>18</v>
      </c>
      <c r="E116" s="75">
        <v>330</v>
      </c>
      <c r="F116" s="10" t="s">
        <v>1363</v>
      </c>
    </row>
    <row r="117" spans="1:6" x14ac:dyDescent="0.25">
      <c r="A117" s="4" t="s">
        <v>284</v>
      </c>
      <c r="B117" s="4" t="s">
        <v>5</v>
      </c>
      <c r="C117" s="4" t="s">
        <v>1342</v>
      </c>
      <c r="D117" s="4" t="s">
        <v>18</v>
      </c>
      <c r="E117" s="5">
        <v>308</v>
      </c>
      <c r="F117" s="4" t="s">
        <v>1332</v>
      </c>
    </row>
    <row r="118" spans="1:6" x14ac:dyDescent="0.25">
      <c r="A118" s="11" t="s">
        <v>284</v>
      </c>
      <c r="B118" s="11" t="s">
        <v>5</v>
      </c>
      <c r="C118" s="11" t="s">
        <v>1342</v>
      </c>
      <c r="D118" s="11" t="s">
        <v>7</v>
      </c>
      <c r="E118" s="73">
        <v>286</v>
      </c>
      <c r="F118" s="11" t="s">
        <v>1332</v>
      </c>
    </row>
    <row r="119" spans="1:6" ht="15.75" thickBot="1" x14ac:dyDescent="0.3">
      <c r="A119" s="50" t="s">
        <v>284</v>
      </c>
      <c r="B119" s="50" t="s">
        <v>5</v>
      </c>
      <c r="C119" s="50" t="s">
        <v>1342</v>
      </c>
      <c r="D119" s="50" t="s">
        <v>13</v>
      </c>
      <c r="E119" s="51">
        <v>192.5</v>
      </c>
      <c r="F119" s="50" t="s">
        <v>1364</v>
      </c>
    </row>
    <row r="120" spans="1:6" ht="72" thickTop="1" x14ac:dyDescent="0.25">
      <c r="A120" s="10" t="s">
        <v>1228</v>
      </c>
      <c r="B120" s="10" t="s">
        <v>198</v>
      </c>
      <c r="C120" s="10" t="s">
        <v>1326</v>
      </c>
      <c r="D120" s="10" t="s">
        <v>18</v>
      </c>
      <c r="E120" s="75">
        <v>300</v>
      </c>
      <c r="F120" s="10"/>
    </row>
    <row r="121" spans="1:6" ht="71.25" x14ac:dyDescent="0.25">
      <c r="A121" s="4" t="s">
        <v>1228</v>
      </c>
      <c r="B121" s="4" t="s">
        <v>198</v>
      </c>
      <c r="C121" s="4" t="s">
        <v>1326</v>
      </c>
      <c r="D121" s="4" t="s">
        <v>21</v>
      </c>
      <c r="E121" s="5">
        <v>260</v>
      </c>
      <c r="F121" s="4"/>
    </row>
    <row r="122" spans="1:6" ht="71.25" x14ac:dyDescent="0.25">
      <c r="A122" s="11" t="s">
        <v>1228</v>
      </c>
      <c r="B122" s="11" t="s">
        <v>198</v>
      </c>
      <c r="C122" s="11" t="s">
        <v>1326</v>
      </c>
      <c r="D122" s="11" t="s">
        <v>21</v>
      </c>
      <c r="E122" s="73">
        <v>260</v>
      </c>
      <c r="F122" s="11"/>
    </row>
    <row r="123" spans="1:6" ht="71.25" x14ac:dyDescent="0.25">
      <c r="A123" s="4" t="s">
        <v>1228</v>
      </c>
      <c r="B123" s="4" t="s">
        <v>198</v>
      </c>
      <c r="C123" s="4" t="s">
        <v>1326</v>
      </c>
      <c r="D123" s="4" t="s">
        <v>21</v>
      </c>
      <c r="E123" s="5">
        <v>260</v>
      </c>
      <c r="F123" s="4"/>
    </row>
    <row r="124" spans="1:6" ht="71.25" x14ac:dyDescent="0.25">
      <c r="A124" s="11" t="s">
        <v>1228</v>
      </c>
      <c r="B124" s="11" t="s">
        <v>198</v>
      </c>
      <c r="C124" s="11" t="s">
        <v>1326</v>
      </c>
      <c r="D124" s="11" t="s">
        <v>10</v>
      </c>
      <c r="E124" s="73">
        <v>200</v>
      </c>
      <c r="F124" s="11"/>
    </row>
    <row r="125" spans="1:6" ht="71.25" x14ac:dyDescent="0.25">
      <c r="A125" s="4" t="s">
        <v>1228</v>
      </c>
      <c r="B125" s="4" t="s">
        <v>198</v>
      </c>
      <c r="C125" s="4" t="s">
        <v>1326</v>
      </c>
      <c r="D125" s="4" t="s">
        <v>10</v>
      </c>
      <c r="E125" s="5">
        <v>160</v>
      </c>
      <c r="F125" s="4"/>
    </row>
    <row r="126" spans="1:6" ht="71.25" x14ac:dyDescent="0.25">
      <c r="A126" s="11" t="s">
        <v>1228</v>
      </c>
      <c r="B126" s="11" t="s">
        <v>198</v>
      </c>
      <c r="C126" s="11" t="s">
        <v>1326</v>
      </c>
      <c r="D126" s="11" t="s">
        <v>10</v>
      </c>
      <c r="E126" s="73">
        <v>160</v>
      </c>
      <c r="F126" s="11"/>
    </row>
    <row r="127" spans="1:6" ht="72" thickBot="1" x14ac:dyDescent="0.3">
      <c r="A127" s="50" t="s">
        <v>1228</v>
      </c>
      <c r="B127" s="50" t="s">
        <v>198</v>
      </c>
      <c r="C127" s="50" t="s">
        <v>1326</v>
      </c>
      <c r="D127" s="50" t="s">
        <v>34</v>
      </c>
      <c r="E127" s="51">
        <v>150</v>
      </c>
      <c r="F127" s="50"/>
    </row>
    <row r="128" spans="1:6" ht="15.75" thickTop="1" x14ac:dyDescent="0.25">
      <c r="A128" s="10" t="s">
        <v>312</v>
      </c>
      <c r="B128" s="10" t="s">
        <v>313</v>
      </c>
      <c r="C128" s="10" t="s">
        <v>1342</v>
      </c>
      <c r="D128" s="10" t="s">
        <v>42</v>
      </c>
      <c r="E128" s="75">
        <v>289.3</v>
      </c>
      <c r="F128" s="10"/>
    </row>
    <row r="129" spans="1:6" x14ac:dyDescent="0.25">
      <c r="A129" s="4" t="s">
        <v>312</v>
      </c>
      <c r="B129" s="4" t="s">
        <v>313</v>
      </c>
      <c r="C129" s="4" t="s">
        <v>1342</v>
      </c>
      <c r="D129" s="4" t="s">
        <v>7</v>
      </c>
      <c r="E129" s="5">
        <v>289.3</v>
      </c>
      <c r="F129" s="4"/>
    </row>
    <row r="130" spans="1:6" x14ac:dyDescent="0.25">
      <c r="A130" s="11" t="s">
        <v>312</v>
      </c>
      <c r="B130" s="11" t="s">
        <v>313</v>
      </c>
      <c r="C130" s="11" t="s">
        <v>1342</v>
      </c>
      <c r="D130" s="11" t="s">
        <v>10</v>
      </c>
      <c r="E130" s="73">
        <v>231</v>
      </c>
      <c r="F130" s="11"/>
    </row>
    <row r="131" spans="1:6" x14ac:dyDescent="0.25">
      <c r="A131" s="4" t="s">
        <v>312</v>
      </c>
      <c r="B131" s="4" t="s">
        <v>313</v>
      </c>
      <c r="C131" s="4" t="s">
        <v>1342</v>
      </c>
      <c r="D131" s="4" t="s">
        <v>25</v>
      </c>
      <c r="E131" s="5">
        <v>207.9</v>
      </c>
      <c r="F131" s="4"/>
    </row>
    <row r="132" spans="1:6" x14ac:dyDescent="0.25">
      <c r="A132" s="11" t="s">
        <v>312</v>
      </c>
      <c r="B132" s="11" t="s">
        <v>313</v>
      </c>
      <c r="C132" s="11" t="s">
        <v>1342</v>
      </c>
      <c r="D132" s="11" t="s">
        <v>13</v>
      </c>
      <c r="E132" s="73">
        <v>196.9</v>
      </c>
      <c r="F132" s="11"/>
    </row>
    <row r="133" spans="1:6" x14ac:dyDescent="0.25">
      <c r="A133" s="4" t="s">
        <v>312</v>
      </c>
      <c r="B133" s="4" t="s">
        <v>313</v>
      </c>
      <c r="C133" s="4" t="s">
        <v>1342</v>
      </c>
      <c r="D133" s="4" t="s">
        <v>43</v>
      </c>
      <c r="E133" s="5">
        <v>168.3</v>
      </c>
      <c r="F133" s="4"/>
    </row>
    <row r="134" spans="1:6" ht="15.75" thickBot="1" x14ac:dyDescent="0.3">
      <c r="A134" s="12" t="s">
        <v>312</v>
      </c>
      <c r="B134" s="12" t="s">
        <v>313</v>
      </c>
      <c r="C134" s="12" t="s">
        <v>1342</v>
      </c>
      <c r="D134" s="12" t="s">
        <v>12</v>
      </c>
      <c r="E134" s="74">
        <v>184.8</v>
      </c>
      <c r="F134" s="12"/>
    </row>
    <row r="135" spans="1:6" ht="15.75" thickTop="1" x14ac:dyDescent="0.25">
      <c r="A135" s="52" t="s">
        <v>426</v>
      </c>
      <c r="B135" s="52" t="s">
        <v>198</v>
      </c>
      <c r="C135" s="52" t="s">
        <v>535</v>
      </c>
      <c r="D135" s="52" t="s">
        <v>42</v>
      </c>
      <c r="E135" s="53">
        <v>285</v>
      </c>
      <c r="F135" s="52"/>
    </row>
    <row r="136" spans="1:6" x14ac:dyDescent="0.25">
      <c r="A136" s="11" t="s">
        <v>426</v>
      </c>
      <c r="B136" s="11" t="s">
        <v>198</v>
      </c>
      <c r="C136" s="11" t="s">
        <v>1376</v>
      </c>
      <c r="D136" s="11" t="s">
        <v>42</v>
      </c>
      <c r="E136" s="73">
        <v>285</v>
      </c>
      <c r="F136" s="11"/>
    </row>
    <row r="137" spans="1:6" x14ac:dyDescent="0.25">
      <c r="A137" s="4" t="s">
        <v>426</v>
      </c>
      <c r="B137" s="4" t="s">
        <v>198</v>
      </c>
      <c r="C137" s="4" t="s">
        <v>1284</v>
      </c>
      <c r="D137" s="4" t="s">
        <v>42</v>
      </c>
      <c r="E137" s="5">
        <v>280</v>
      </c>
      <c r="F137" s="4"/>
    </row>
    <row r="138" spans="1:6" ht="15.75" thickBot="1" x14ac:dyDescent="0.3">
      <c r="A138" s="12" t="s">
        <v>426</v>
      </c>
      <c r="B138" s="12" t="s">
        <v>14</v>
      </c>
      <c r="C138" s="12" t="s">
        <v>1284</v>
      </c>
      <c r="D138" s="12" t="s">
        <v>12</v>
      </c>
      <c r="E138" s="74">
        <v>140</v>
      </c>
      <c r="F138" s="12"/>
    </row>
    <row r="139" spans="1:6" ht="15.75" thickTop="1" x14ac:dyDescent="0.25">
      <c r="A139" s="52" t="s">
        <v>68</v>
      </c>
      <c r="B139" s="52" t="s">
        <v>63</v>
      </c>
      <c r="C139" s="52" t="s">
        <v>136</v>
      </c>
      <c r="D139" s="52" t="s">
        <v>18</v>
      </c>
      <c r="E139" s="53">
        <v>396</v>
      </c>
      <c r="F139" s="52" t="s">
        <v>18</v>
      </c>
    </row>
    <row r="140" spans="1:6" ht="28.5" x14ac:dyDescent="0.25">
      <c r="A140" s="11" t="s">
        <v>68</v>
      </c>
      <c r="B140" s="11" t="s">
        <v>63</v>
      </c>
      <c r="C140" s="11" t="s">
        <v>136</v>
      </c>
      <c r="D140" s="11" t="s">
        <v>7</v>
      </c>
      <c r="E140" s="73">
        <v>374</v>
      </c>
      <c r="F140" s="11" t="s">
        <v>64</v>
      </c>
    </row>
    <row r="141" spans="1:6" x14ac:dyDescent="0.25">
      <c r="A141" s="4" t="s">
        <v>68</v>
      </c>
      <c r="B141" s="4" t="s">
        <v>63</v>
      </c>
      <c r="C141" s="4" t="s">
        <v>136</v>
      </c>
      <c r="D141" s="4" t="s">
        <v>21</v>
      </c>
      <c r="E141" s="5">
        <v>341</v>
      </c>
      <c r="F141" s="4" t="s">
        <v>21</v>
      </c>
    </row>
    <row r="142" spans="1:6" x14ac:dyDescent="0.25">
      <c r="A142" s="11" t="s">
        <v>68</v>
      </c>
      <c r="B142" s="11" t="s">
        <v>63</v>
      </c>
      <c r="C142" s="11" t="s">
        <v>136</v>
      </c>
      <c r="D142" s="11" t="s">
        <v>42</v>
      </c>
      <c r="E142" s="73">
        <v>319</v>
      </c>
      <c r="F142" s="11" t="s">
        <v>42</v>
      </c>
    </row>
    <row r="143" spans="1:6" ht="15.75" thickBot="1" x14ac:dyDescent="0.3">
      <c r="A143" s="50" t="s">
        <v>68</v>
      </c>
      <c r="B143" s="4" t="s">
        <v>63</v>
      </c>
      <c r="C143" s="4" t="s">
        <v>136</v>
      </c>
      <c r="D143" s="4" t="s">
        <v>9</v>
      </c>
      <c r="E143" s="5">
        <v>286</v>
      </c>
      <c r="F143" s="4" t="s">
        <v>9</v>
      </c>
    </row>
    <row r="144" spans="1:6" ht="29.25" thickTop="1" x14ac:dyDescent="0.25">
      <c r="A144" s="10" t="s">
        <v>68</v>
      </c>
      <c r="B144" s="11" t="s">
        <v>63</v>
      </c>
      <c r="C144" s="11" t="s">
        <v>136</v>
      </c>
      <c r="D144" s="11" t="s">
        <v>34</v>
      </c>
      <c r="E144" s="73">
        <v>264</v>
      </c>
      <c r="F144" s="11" t="s">
        <v>446</v>
      </c>
    </row>
    <row r="145" spans="1:6" ht="28.5" x14ac:dyDescent="0.25">
      <c r="A145" s="4" t="s">
        <v>68</v>
      </c>
      <c r="B145" s="4" t="s">
        <v>63</v>
      </c>
      <c r="C145" s="4" t="s">
        <v>136</v>
      </c>
      <c r="D145" s="4" t="s">
        <v>10</v>
      </c>
      <c r="E145" s="5">
        <v>242</v>
      </c>
      <c r="F145" s="4" t="s">
        <v>447</v>
      </c>
    </row>
    <row r="146" spans="1:6" x14ac:dyDescent="0.25">
      <c r="A146" s="11" t="s">
        <v>68</v>
      </c>
      <c r="B146" s="11" t="s">
        <v>63</v>
      </c>
      <c r="C146" s="11" t="s">
        <v>136</v>
      </c>
      <c r="D146" s="11" t="s">
        <v>13</v>
      </c>
      <c r="E146" s="73">
        <v>209</v>
      </c>
      <c r="F146" s="11" t="s">
        <v>67</v>
      </c>
    </row>
    <row r="147" spans="1:6" x14ac:dyDescent="0.25">
      <c r="A147" s="4" t="s">
        <v>68</v>
      </c>
      <c r="B147" s="4" t="s">
        <v>63</v>
      </c>
      <c r="C147" s="4" t="s">
        <v>136</v>
      </c>
      <c r="D147" s="4" t="s">
        <v>43</v>
      </c>
      <c r="E147" s="5">
        <v>165</v>
      </c>
      <c r="F147" s="4" t="s">
        <v>448</v>
      </c>
    </row>
    <row r="148" spans="1:6" ht="15.75" thickBot="1" x14ac:dyDescent="0.3">
      <c r="A148" s="12" t="s">
        <v>68</v>
      </c>
      <c r="B148" s="12" t="s">
        <v>63</v>
      </c>
      <c r="C148" s="12" t="s">
        <v>136</v>
      </c>
      <c r="D148" s="12" t="s">
        <v>12</v>
      </c>
      <c r="E148" s="74">
        <v>132</v>
      </c>
      <c r="F148" s="12" t="s">
        <v>12</v>
      </c>
    </row>
    <row r="149" spans="1:6" ht="15.75" thickTop="1" x14ac:dyDescent="0.25">
      <c r="A149" s="52" t="s">
        <v>1370</v>
      </c>
      <c r="B149" s="52" t="s">
        <v>63</v>
      </c>
      <c r="C149" s="52" t="s">
        <v>1365</v>
      </c>
      <c r="D149" s="52" t="s">
        <v>34</v>
      </c>
      <c r="E149" s="53">
        <v>173.25</v>
      </c>
      <c r="F149" s="52" t="s">
        <v>1366</v>
      </c>
    </row>
    <row r="150" spans="1:6" x14ac:dyDescent="0.25">
      <c r="A150" s="11" t="s">
        <v>1370</v>
      </c>
      <c r="B150" s="11" t="s">
        <v>63</v>
      </c>
      <c r="C150" s="11" t="s">
        <v>1365</v>
      </c>
      <c r="D150" s="11" t="s">
        <v>42</v>
      </c>
      <c r="E150" s="73">
        <v>235.8125</v>
      </c>
      <c r="F150" s="11" t="s">
        <v>1367</v>
      </c>
    </row>
    <row r="151" spans="1:6" ht="28.5" x14ac:dyDescent="0.25">
      <c r="A151" s="4" t="s">
        <v>1370</v>
      </c>
      <c r="B151" s="4" t="s">
        <v>291</v>
      </c>
      <c r="C151" s="4" t="s">
        <v>1365</v>
      </c>
      <c r="D151" s="4" t="s">
        <v>10</v>
      </c>
      <c r="E151" s="5">
        <v>274.3125</v>
      </c>
      <c r="F151" s="4" t="s">
        <v>1368</v>
      </c>
    </row>
    <row r="152" spans="1:6" ht="15.75" thickBot="1" x14ac:dyDescent="0.3">
      <c r="A152" s="12" t="s">
        <v>1370</v>
      </c>
      <c r="B152" s="12" t="s">
        <v>291</v>
      </c>
      <c r="C152" s="12" t="s">
        <v>1365</v>
      </c>
      <c r="D152" s="12" t="s">
        <v>42</v>
      </c>
      <c r="E152" s="74">
        <v>303.1875</v>
      </c>
      <c r="F152" s="12" t="s">
        <v>1369</v>
      </c>
    </row>
    <row r="153" spans="1:6" ht="15.75" thickTop="1" x14ac:dyDescent="0.25">
      <c r="A153" s="52" t="s">
        <v>256</v>
      </c>
      <c r="B153" s="52" t="s">
        <v>5</v>
      </c>
      <c r="C153" s="52" t="s">
        <v>136</v>
      </c>
      <c r="D153" s="52" t="s">
        <v>18</v>
      </c>
      <c r="E153" s="53">
        <v>430</v>
      </c>
      <c r="F153" s="52" t="s">
        <v>19</v>
      </c>
    </row>
    <row r="154" spans="1:6" x14ac:dyDescent="0.25">
      <c r="A154" s="11" t="s">
        <v>256</v>
      </c>
      <c r="B154" s="11" t="s">
        <v>5</v>
      </c>
      <c r="C154" s="11" t="s">
        <v>136</v>
      </c>
      <c r="D154" s="11" t="s">
        <v>7</v>
      </c>
      <c r="E154" s="73">
        <v>345</v>
      </c>
      <c r="F154" s="11" t="s">
        <v>20</v>
      </c>
    </row>
    <row r="155" spans="1:6" ht="42.75" x14ac:dyDescent="0.25">
      <c r="A155" s="4" t="s">
        <v>256</v>
      </c>
      <c r="B155" s="4" t="s">
        <v>5</v>
      </c>
      <c r="C155" s="4" t="s">
        <v>136</v>
      </c>
      <c r="D155" s="4" t="s">
        <v>21</v>
      </c>
      <c r="E155" s="5">
        <v>305</v>
      </c>
      <c r="F155" s="4" t="s">
        <v>22</v>
      </c>
    </row>
    <row r="156" spans="1:6" x14ac:dyDescent="0.25">
      <c r="A156" s="11" t="s">
        <v>256</v>
      </c>
      <c r="B156" s="11" t="s">
        <v>5</v>
      </c>
      <c r="C156" s="11" t="s">
        <v>136</v>
      </c>
      <c r="D156" s="11" t="s">
        <v>9</v>
      </c>
      <c r="E156" s="73">
        <v>245</v>
      </c>
      <c r="F156" s="11" t="s">
        <v>23</v>
      </c>
    </row>
    <row r="157" spans="1:6" x14ac:dyDescent="0.25">
      <c r="A157" s="4" t="s">
        <v>256</v>
      </c>
      <c r="B157" s="4" t="s">
        <v>5</v>
      </c>
      <c r="C157" s="4" t="s">
        <v>136</v>
      </c>
      <c r="D157" s="4" t="s">
        <v>10</v>
      </c>
      <c r="E157" s="5">
        <v>215</v>
      </c>
      <c r="F157" s="4" t="s">
        <v>24</v>
      </c>
    </row>
    <row r="158" spans="1:6" x14ac:dyDescent="0.25">
      <c r="A158" s="11" t="s">
        <v>256</v>
      </c>
      <c r="B158" s="11" t="s">
        <v>5</v>
      </c>
      <c r="C158" s="11" t="s">
        <v>136</v>
      </c>
      <c r="D158" s="11" t="s">
        <v>25</v>
      </c>
      <c r="E158" s="73">
        <v>175</v>
      </c>
      <c r="F158" s="11" t="s">
        <v>26</v>
      </c>
    </row>
    <row r="159" spans="1:6" x14ac:dyDescent="0.25">
      <c r="A159" s="4" t="s">
        <v>256</v>
      </c>
      <c r="B159" s="4" t="s">
        <v>5</v>
      </c>
      <c r="C159" s="4" t="s">
        <v>136</v>
      </c>
      <c r="D159" s="4" t="s">
        <v>12</v>
      </c>
      <c r="E159" s="5">
        <v>145</v>
      </c>
      <c r="F159" s="4" t="s">
        <v>27</v>
      </c>
    </row>
    <row r="160" spans="1:6" ht="42.75" x14ac:dyDescent="0.25">
      <c r="A160" s="11" t="s">
        <v>256</v>
      </c>
      <c r="B160" s="11" t="s">
        <v>5</v>
      </c>
      <c r="C160" s="11" t="s">
        <v>136</v>
      </c>
      <c r="D160" s="11" t="s">
        <v>34</v>
      </c>
      <c r="E160" s="73">
        <v>215</v>
      </c>
      <c r="F160" s="11" t="s">
        <v>253</v>
      </c>
    </row>
    <row r="161" spans="1:6" ht="28.5" x14ac:dyDescent="0.25">
      <c r="A161" s="4" t="s">
        <v>256</v>
      </c>
      <c r="B161" s="4" t="s">
        <v>5</v>
      </c>
      <c r="C161" s="4" t="s">
        <v>136</v>
      </c>
      <c r="D161" s="4" t="s">
        <v>13</v>
      </c>
      <c r="E161" s="5">
        <v>185</v>
      </c>
      <c r="F161" s="4" t="s">
        <v>254</v>
      </c>
    </row>
    <row r="162" spans="1:6" ht="28.5" x14ac:dyDescent="0.25">
      <c r="A162" s="11" t="s">
        <v>256</v>
      </c>
      <c r="B162" s="11" t="s">
        <v>5</v>
      </c>
      <c r="C162" s="11" t="s">
        <v>136</v>
      </c>
      <c r="D162" s="11" t="s">
        <v>43</v>
      </c>
      <c r="E162" s="73">
        <v>145</v>
      </c>
      <c r="F162" s="11" t="s">
        <v>255</v>
      </c>
    </row>
    <row r="163" spans="1:6" ht="42.75" x14ac:dyDescent="0.25">
      <c r="A163" s="4" t="s">
        <v>256</v>
      </c>
      <c r="B163" s="4" t="s">
        <v>252</v>
      </c>
      <c r="C163" s="4" t="s">
        <v>136</v>
      </c>
      <c r="D163" s="4" t="s">
        <v>34</v>
      </c>
      <c r="E163" s="5">
        <v>110</v>
      </c>
      <c r="F163" s="4" t="s">
        <v>253</v>
      </c>
    </row>
    <row r="164" spans="1:6" ht="28.5" x14ac:dyDescent="0.25">
      <c r="A164" s="11" t="s">
        <v>256</v>
      </c>
      <c r="B164" s="11" t="s">
        <v>252</v>
      </c>
      <c r="C164" s="11" t="s">
        <v>136</v>
      </c>
      <c r="D164" s="11" t="s">
        <v>13</v>
      </c>
      <c r="E164" s="73">
        <v>95</v>
      </c>
      <c r="F164" s="11" t="s">
        <v>254</v>
      </c>
    </row>
    <row r="165" spans="1:6" ht="29.25" thickBot="1" x14ac:dyDescent="0.3">
      <c r="A165" s="50" t="s">
        <v>256</v>
      </c>
      <c r="B165" s="50" t="s">
        <v>252</v>
      </c>
      <c r="C165" s="50" t="s">
        <v>136</v>
      </c>
      <c r="D165" s="50" t="s">
        <v>43</v>
      </c>
      <c r="E165" s="51">
        <v>75</v>
      </c>
      <c r="F165" s="50" t="s">
        <v>255</v>
      </c>
    </row>
    <row r="166" spans="1:6" ht="15.75" thickTop="1" x14ac:dyDescent="0.25"/>
  </sheetData>
  <autoFilter ref="A2:F165" xr:uid="{13D21C51-5215-46D5-A977-AC09B8BAE0EE}">
    <sortState xmlns:xlrd2="http://schemas.microsoft.com/office/spreadsheetml/2017/richdata2" ref="A3:F165">
      <sortCondition ref="A2:A165"/>
    </sortState>
  </autoFilter>
  <mergeCells count="1">
    <mergeCell ref="B1:F1"/>
  </mergeCells>
  <dataValidations count="1">
    <dataValidation type="list" allowBlank="1" showInputMessage="1" showErrorMessage="1" prompt="Please select from the dropdown list." sqref="D3:D23 D32:D165" xr:uid="{6258F970-75AC-4A14-BC2D-51E29915BE59}">
      <formula1>"Partner, Director, Senior Manager, Associate Director, Principal, Associate, Senior, Scientist, Specialist, Technician, Draftsperson, Graduate"</formula1>
    </dataValidation>
  </dataValidations>
  <hyperlinks>
    <hyperlink ref="A1" location="Summary!A1" display="Link to SUMMARY Worksheet" xr:uid="{BEC06C03-2709-4911-848A-071F49CC5E65}"/>
  </hyperlinks>
  <pageMargins left="0.7" right="0.7" top="0.75" bottom="0.75" header="0.3" footer="0.3"/>
  <headerFooter>
    <oddHeader>&amp;C&amp;"Calibri"&amp;12&amp;KFF0000 OFFICIAL&amp;1#_x000D_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F8792-349E-45C3-8D75-4D3F8B7DA7B9}">
  <sheetPr>
    <tabColor theme="9" tint="-0.249977111117893"/>
  </sheetPr>
  <dimension ref="A1:M34"/>
  <sheetViews>
    <sheetView showGridLines="0" zoomScaleNormal="100" workbookViewId="0">
      <selection activeCell="A2" sqref="A2"/>
    </sheetView>
  </sheetViews>
  <sheetFormatPr defaultRowHeight="15" x14ac:dyDescent="0.25"/>
  <cols>
    <col min="1" max="1" width="54.5703125" bestFit="1" customWidth="1"/>
    <col min="2" max="13" width="14.7109375" customWidth="1"/>
    <col min="14" max="14" width="11.28515625" bestFit="1" customWidth="1"/>
  </cols>
  <sheetData>
    <row r="1" spans="1:13" ht="25.5" x14ac:dyDescent="0.5">
      <c r="A1" s="26" t="s">
        <v>194</v>
      </c>
      <c r="B1" s="163" t="s">
        <v>1514</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338</v>
      </c>
      <c r="B4" s="58"/>
      <c r="C4" s="59"/>
      <c r="D4" s="59">
        <v>390</v>
      </c>
      <c r="E4" s="59"/>
      <c r="F4" s="59"/>
      <c r="G4" s="59"/>
      <c r="H4" s="59">
        <v>360</v>
      </c>
      <c r="I4" s="59"/>
      <c r="J4" s="59"/>
      <c r="K4" s="59">
        <v>300</v>
      </c>
      <c r="L4" s="59"/>
      <c r="M4" s="59"/>
    </row>
    <row r="5" spans="1:13" ht="16.5" x14ac:dyDescent="0.3">
      <c r="A5" s="71" t="s">
        <v>343</v>
      </c>
      <c r="B5" s="60"/>
      <c r="C5" s="33"/>
      <c r="D5" s="33"/>
      <c r="E5" s="33"/>
      <c r="F5" s="33"/>
      <c r="G5" s="33"/>
      <c r="H5" s="33">
        <v>210</v>
      </c>
      <c r="I5" s="33"/>
      <c r="J5" s="33">
        <v>190</v>
      </c>
      <c r="K5" s="33"/>
      <c r="L5" s="33"/>
      <c r="M5" s="33"/>
    </row>
    <row r="6" spans="1:13" ht="16.5" x14ac:dyDescent="0.3">
      <c r="A6" s="57" t="s">
        <v>1385</v>
      </c>
      <c r="B6" s="60">
        <v>195</v>
      </c>
      <c r="C6" s="33">
        <v>425</v>
      </c>
      <c r="D6" s="33">
        <v>385</v>
      </c>
      <c r="E6" s="33"/>
      <c r="F6" s="33">
        <v>135</v>
      </c>
      <c r="G6" s="33"/>
      <c r="H6" s="33"/>
      <c r="I6" s="33"/>
      <c r="J6" s="33">
        <v>210</v>
      </c>
      <c r="K6" s="33">
        <v>245</v>
      </c>
      <c r="L6" s="33">
        <v>175</v>
      </c>
      <c r="M6" s="33"/>
    </row>
    <row r="7" spans="1:13" ht="16.5" x14ac:dyDescent="0.3">
      <c r="A7" s="71" t="s">
        <v>466</v>
      </c>
      <c r="B7" s="60"/>
      <c r="C7" s="33">
        <v>330</v>
      </c>
      <c r="D7" s="33">
        <v>380</v>
      </c>
      <c r="E7" s="33"/>
      <c r="F7" s="33"/>
      <c r="G7" s="33"/>
      <c r="H7" s="33">
        <v>280</v>
      </c>
      <c r="I7" s="33">
        <v>170</v>
      </c>
      <c r="J7" s="33">
        <v>225</v>
      </c>
      <c r="K7" s="33"/>
      <c r="L7" s="33"/>
      <c r="M7" s="33">
        <v>120</v>
      </c>
    </row>
    <row r="8" spans="1:13" ht="16.5" x14ac:dyDescent="0.3">
      <c r="A8" s="57" t="s">
        <v>61</v>
      </c>
      <c r="B8" s="60">
        <v>341</v>
      </c>
      <c r="C8" s="33"/>
      <c r="D8" s="33">
        <v>407</v>
      </c>
      <c r="E8" s="33"/>
      <c r="F8" s="33">
        <v>187</v>
      </c>
      <c r="G8" s="33"/>
      <c r="H8" s="33">
        <v>385</v>
      </c>
      <c r="I8" s="33"/>
      <c r="J8" s="33">
        <v>264</v>
      </c>
      <c r="K8" s="33"/>
      <c r="L8" s="33">
        <v>308</v>
      </c>
      <c r="M8" s="33">
        <v>231</v>
      </c>
    </row>
    <row r="9" spans="1:13" ht="16.5" x14ac:dyDescent="0.3">
      <c r="A9" s="71" t="s">
        <v>258</v>
      </c>
      <c r="B9" s="60">
        <v>242</v>
      </c>
      <c r="C9" s="33"/>
      <c r="D9" s="33">
        <v>288.2</v>
      </c>
      <c r="E9" s="33"/>
      <c r="F9" s="33">
        <v>187</v>
      </c>
      <c r="G9" s="33">
        <v>288.2</v>
      </c>
      <c r="H9" s="33"/>
      <c r="I9" s="33"/>
      <c r="J9" s="33">
        <v>242</v>
      </c>
      <c r="K9" s="33"/>
      <c r="L9" s="33"/>
      <c r="M9" s="33"/>
    </row>
    <row r="10" spans="1:13" ht="16.5" x14ac:dyDescent="0.3">
      <c r="A10" s="57" t="s">
        <v>1297</v>
      </c>
      <c r="B10" s="60">
        <v>275</v>
      </c>
      <c r="C10" s="33"/>
      <c r="D10" s="33">
        <v>385</v>
      </c>
      <c r="E10" s="33"/>
      <c r="F10" s="33"/>
      <c r="G10" s="33"/>
      <c r="H10" s="33">
        <v>302.5</v>
      </c>
      <c r="I10" s="33"/>
      <c r="J10" s="33"/>
      <c r="K10" s="33">
        <v>247.5</v>
      </c>
      <c r="L10" s="33">
        <v>220</v>
      </c>
      <c r="M10" s="33"/>
    </row>
    <row r="11" spans="1:13" ht="16.5" x14ac:dyDescent="0.3">
      <c r="A11" s="71" t="s">
        <v>508</v>
      </c>
      <c r="B11" s="60">
        <v>230</v>
      </c>
      <c r="C11" s="33"/>
      <c r="D11" s="33"/>
      <c r="E11" s="33"/>
      <c r="F11" s="33"/>
      <c r="G11" s="33"/>
      <c r="H11" s="33">
        <v>265</v>
      </c>
      <c r="I11" s="33"/>
      <c r="J11" s="33">
        <v>200</v>
      </c>
      <c r="K11" s="33">
        <v>265</v>
      </c>
      <c r="L11" s="33"/>
      <c r="M11" s="33"/>
    </row>
    <row r="12" spans="1:13" ht="16.5" x14ac:dyDescent="0.3">
      <c r="A12" s="57" t="s">
        <v>73</v>
      </c>
      <c r="B12" s="60">
        <v>330</v>
      </c>
      <c r="C12" s="33"/>
      <c r="D12" s="33">
        <v>347</v>
      </c>
      <c r="E12" s="33">
        <v>198</v>
      </c>
      <c r="F12" s="33"/>
      <c r="G12" s="33"/>
      <c r="H12" s="33">
        <v>374</v>
      </c>
      <c r="I12" s="33"/>
      <c r="J12" s="33">
        <v>253</v>
      </c>
      <c r="K12" s="33">
        <v>275</v>
      </c>
      <c r="L12" s="33">
        <v>209</v>
      </c>
      <c r="M12" s="33">
        <v>209</v>
      </c>
    </row>
    <row r="13" spans="1:13" ht="16.5" x14ac:dyDescent="0.3">
      <c r="A13" s="71" t="s">
        <v>1413</v>
      </c>
      <c r="B13" s="60"/>
      <c r="C13" s="33"/>
      <c r="D13" s="33">
        <v>330</v>
      </c>
      <c r="E13" s="33"/>
      <c r="F13" s="33"/>
      <c r="G13" s="33"/>
      <c r="H13" s="33">
        <v>286</v>
      </c>
      <c r="I13" s="33"/>
      <c r="J13" s="33"/>
      <c r="K13" s="33">
        <v>242</v>
      </c>
      <c r="L13" s="33"/>
      <c r="M13" s="33"/>
    </row>
    <row r="14" spans="1:13" ht="16.5" x14ac:dyDescent="0.3">
      <c r="A14" s="57" t="s">
        <v>62</v>
      </c>
      <c r="B14" s="60">
        <v>304.70000000000005</v>
      </c>
      <c r="C14" s="33">
        <v>403.70000000000005</v>
      </c>
      <c r="D14" s="33">
        <v>498.30000000000007</v>
      </c>
      <c r="E14" s="33"/>
      <c r="F14" s="33">
        <v>193.60000000000002</v>
      </c>
      <c r="G14" s="33"/>
      <c r="H14" s="33">
        <v>339.90000000000003</v>
      </c>
      <c r="I14" s="33"/>
      <c r="J14" s="33">
        <v>261.8</v>
      </c>
      <c r="K14" s="33">
        <v>471.90000000000003</v>
      </c>
      <c r="L14" s="33">
        <v>227.70000000000002</v>
      </c>
      <c r="M14" s="33"/>
    </row>
    <row r="15" spans="1:13" ht="16.5" x14ac:dyDescent="0.3">
      <c r="A15" s="71" t="s">
        <v>1419</v>
      </c>
      <c r="B15" s="60">
        <v>198</v>
      </c>
      <c r="C15" s="33"/>
      <c r="D15" s="33">
        <v>440</v>
      </c>
      <c r="E15" s="33"/>
      <c r="F15" s="33">
        <v>121</v>
      </c>
      <c r="G15" s="33"/>
      <c r="H15" s="33">
        <v>330</v>
      </c>
      <c r="I15" s="33"/>
      <c r="J15" s="33">
        <v>165</v>
      </c>
      <c r="K15" s="33">
        <v>242</v>
      </c>
      <c r="L15" s="33"/>
      <c r="M15" s="33"/>
    </row>
    <row r="16" spans="1:13" ht="16.5" x14ac:dyDescent="0.3">
      <c r="A16" s="57" t="s">
        <v>1420</v>
      </c>
      <c r="B16" s="60"/>
      <c r="C16" s="33"/>
      <c r="D16" s="33">
        <v>230</v>
      </c>
      <c r="E16" s="33"/>
      <c r="F16" s="33"/>
      <c r="G16" s="33"/>
      <c r="H16" s="33"/>
      <c r="I16" s="33"/>
      <c r="J16" s="33">
        <v>190</v>
      </c>
      <c r="K16" s="33">
        <v>210</v>
      </c>
      <c r="L16" s="33"/>
      <c r="M16" s="33"/>
    </row>
    <row r="17" spans="1:13" ht="16.5" x14ac:dyDescent="0.3">
      <c r="A17" s="71" t="s">
        <v>1428</v>
      </c>
      <c r="B17" s="60"/>
      <c r="C17" s="33">
        <v>250</v>
      </c>
      <c r="D17" s="33">
        <v>300</v>
      </c>
      <c r="E17" s="33"/>
      <c r="F17" s="33">
        <v>150</v>
      </c>
      <c r="G17" s="33">
        <v>350</v>
      </c>
      <c r="H17" s="33"/>
      <c r="I17" s="33"/>
      <c r="J17" s="33">
        <v>225</v>
      </c>
      <c r="K17" s="33"/>
      <c r="L17" s="33">
        <v>200</v>
      </c>
      <c r="M17" s="33">
        <v>175</v>
      </c>
    </row>
    <row r="18" spans="1:13" ht="16.5" x14ac:dyDescent="0.3">
      <c r="A18" s="57" t="s">
        <v>284</v>
      </c>
      <c r="B18" s="60"/>
      <c r="C18" s="33"/>
      <c r="D18" s="33">
        <v>330</v>
      </c>
      <c r="E18" s="33"/>
      <c r="F18" s="33">
        <v>275</v>
      </c>
      <c r="G18" s="33"/>
      <c r="H18" s="33"/>
      <c r="I18" s="33"/>
      <c r="J18" s="33">
        <v>286</v>
      </c>
      <c r="K18" s="33">
        <v>302.5</v>
      </c>
      <c r="L18" s="33"/>
      <c r="M18" s="33"/>
    </row>
    <row r="19" spans="1:13" ht="16.5" x14ac:dyDescent="0.3">
      <c r="A19" s="71" t="s">
        <v>1310</v>
      </c>
      <c r="B19" s="60">
        <v>279</v>
      </c>
      <c r="C19" s="33">
        <v>210</v>
      </c>
      <c r="D19" s="33">
        <v>238</v>
      </c>
      <c r="E19" s="33"/>
      <c r="F19" s="33"/>
      <c r="G19" s="33">
        <v>324</v>
      </c>
      <c r="H19" s="33">
        <v>184</v>
      </c>
      <c r="I19" s="33"/>
      <c r="J19" s="33">
        <v>168</v>
      </c>
      <c r="K19" s="33">
        <v>176</v>
      </c>
      <c r="L19" s="33"/>
      <c r="M19" s="33"/>
    </row>
    <row r="20" spans="1:13" ht="16.5" x14ac:dyDescent="0.3">
      <c r="A20" s="57" t="s">
        <v>1143</v>
      </c>
      <c r="B20" s="60">
        <v>254</v>
      </c>
      <c r="C20" s="33"/>
      <c r="D20" s="33"/>
      <c r="E20" s="33"/>
      <c r="F20" s="33"/>
      <c r="G20" s="33"/>
      <c r="H20" s="33">
        <v>283</v>
      </c>
      <c r="I20" s="33"/>
      <c r="J20" s="33">
        <v>226</v>
      </c>
      <c r="K20" s="33">
        <v>312</v>
      </c>
      <c r="L20" s="33"/>
      <c r="M20" s="33"/>
    </row>
    <row r="21" spans="1:13" ht="16.5" x14ac:dyDescent="0.3">
      <c r="A21" s="71" t="s">
        <v>1450</v>
      </c>
      <c r="B21" s="60"/>
      <c r="C21" s="33">
        <v>220</v>
      </c>
      <c r="D21" s="33">
        <v>230</v>
      </c>
      <c r="E21" s="33"/>
      <c r="F21" s="33"/>
      <c r="G21" s="33">
        <v>240</v>
      </c>
      <c r="H21" s="33"/>
      <c r="I21" s="33"/>
      <c r="J21" s="33"/>
      <c r="K21" s="33">
        <v>200</v>
      </c>
      <c r="L21" s="33">
        <v>180</v>
      </c>
      <c r="M21" s="33"/>
    </row>
    <row r="22" spans="1:13" ht="16.5" x14ac:dyDescent="0.3">
      <c r="A22" s="57" t="s">
        <v>68</v>
      </c>
      <c r="B22" s="60">
        <v>341</v>
      </c>
      <c r="C22" s="33">
        <v>396</v>
      </c>
      <c r="D22" s="33">
        <v>396</v>
      </c>
      <c r="E22" s="33">
        <v>192.5</v>
      </c>
      <c r="F22" s="33">
        <v>148.5</v>
      </c>
      <c r="G22" s="33"/>
      <c r="H22" s="33">
        <v>341</v>
      </c>
      <c r="I22" s="33">
        <v>280.5</v>
      </c>
      <c r="J22" s="33">
        <v>302.5</v>
      </c>
      <c r="K22" s="33"/>
      <c r="L22" s="33">
        <v>225.5</v>
      </c>
      <c r="M22" s="33"/>
    </row>
    <row r="23" spans="1:13" ht="16.5" x14ac:dyDescent="0.3">
      <c r="A23" s="71" t="s">
        <v>1449</v>
      </c>
      <c r="B23" s="60">
        <v>248</v>
      </c>
      <c r="C23" s="33"/>
      <c r="D23" s="33">
        <v>365</v>
      </c>
      <c r="E23" s="33">
        <v>139</v>
      </c>
      <c r="F23" s="33">
        <v>118</v>
      </c>
      <c r="G23" s="33"/>
      <c r="H23" s="33"/>
      <c r="I23" s="33"/>
      <c r="J23" s="33">
        <v>235</v>
      </c>
      <c r="K23" s="33">
        <v>262</v>
      </c>
      <c r="L23" s="33">
        <v>193</v>
      </c>
      <c r="M23" s="33">
        <v>175</v>
      </c>
    </row>
    <row r="24" spans="1:13" ht="16.5" x14ac:dyDescent="0.3">
      <c r="A24" s="57" t="s">
        <v>1323</v>
      </c>
      <c r="B24" s="60">
        <v>240</v>
      </c>
      <c r="C24" s="33">
        <v>280</v>
      </c>
      <c r="D24" s="33">
        <v>300</v>
      </c>
      <c r="E24" s="33"/>
      <c r="F24" s="33">
        <v>120</v>
      </c>
      <c r="G24" s="33"/>
      <c r="H24" s="33"/>
      <c r="I24" s="33"/>
      <c r="J24" s="33">
        <v>150</v>
      </c>
      <c r="K24" s="33">
        <v>180</v>
      </c>
      <c r="L24" s="33"/>
      <c r="M24" s="33">
        <v>130</v>
      </c>
    </row>
    <row r="25" spans="1:13" ht="17.25" thickBot="1" x14ac:dyDescent="0.35">
      <c r="A25" s="76" t="s">
        <v>256</v>
      </c>
      <c r="B25" s="62">
        <v>245</v>
      </c>
      <c r="C25" s="39">
        <v>305</v>
      </c>
      <c r="D25" s="39"/>
      <c r="E25" s="39"/>
      <c r="F25" s="39">
        <v>145</v>
      </c>
      <c r="G25" s="39"/>
      <c r="H25" s="39"/>
      <c r="I25" s="39">
        <v>175</v>
      </c>
      <c r="J25" s="39">
        <v>215</v>
      </c>
      <c r="K25" s="39"/>
      <c r="L25" s="39"/>
      <c r="M25" s="39"/>
    </row>
    <row r="26" spans="1:13" ht="15.75" thickTop="1" x14ac:dyDescent="0.25"/>
    <row r="27" spans="1:13" x14ac:dyDescent="0.25">
      <c r="A27" s="48" t="s">
        <v>186</v>
      </c>
      <c r="B27" s="41">
        <f>AVERAGE(B4:B25)</f>
        <v>265.90714285714284</v>
      </c>
      <c r="C27" s="41">
        <f t="shared" ref="C27:M27" si="0">AVERAGE(C4:C25)</f>
        <v>313.29999999999995</v>
      </c>
      <c r="D27" s="41">
        <f t="shared" si="0"/>
        <v>346.63888888888891</v>
      </c>
      <c r="E27" s="41">
        <f t="shared" si="0"/>
        <v>176.5</v>
      </c>
      <c r="F27" s="41">
        <f t="shared" si="0"/>
        <v>161.82727272727271</v>
      </c>
      <c r="G27" s="41">
        <f t="shared" si="0"/>
        <v>300.55</v>
      </c>
      <c r="H27" s="41">
        <f t="shared" si="0"/>
        <v>303.10769230769233</v>
      </c>
      <c r="I27" s="41">
        <f t="shared" si="0"/>
        <v>208.5</v>
      </c>
      <c r="J27" s="41">
        <f t="shared" si="0"/>
        <v>222.68333333333334</v>
      </c>
      <c r="K27" s="41">
        <f t="shared" si="0"/>
        <v>262.06</v>
      </c>
      <c r="L27" s="41">
        <f t="shared" si="0"/>
        <v>215.35555555555555</v>
      </c>
      <c r="M27" s="41">
        <f t="shared" si="0"/>
        <v>173.33333333333334</v>
      </c>
    </row>
    <row r="28" spans="1:13" x14ac:dyDescent="0.25">
      <c r="A28" s="48" t="s">
        <v>187</v>
      </c>
      <c r="B28" s="41">
        <f>STDEV(B4:B25)</f>
        <v>48.210730760273385</v>
      </c>
      <c r="C28" s="41">
        <f t="shared" ref="C28:M28" si="1">STDEV(C4:C25)</f>
        <v>80.876201691226953</v>
      </c>
      <c r="D28" s="41">
        <f t="shared" si="1"/>
        <v>73.325135236945499</v>
      </c>
      <c r="E28" s="41">
        <f t="shared" si="1"/>
        <v>32.592176975464525</v>
      </c>
      <c r="F28" s="41">
        <f t="shared" si="1"/>
        <v>46.628834231816121</v>
      </c>
      <c r="G28" s="41">
        <f t="shared" si="1"/>
        <v>47.658612373141153</v>
      </c>
      <c r="H28" s="41">
        <f t="shared" si="1"/>
        <v>60.567255476019653</v>
      </c>
      <c r="I28" s="41">
        <f t="shared" si="1"/>
        <v>62.403926158535889</v>
      </c>
      <c r="J28" s="41">
        <f t="shared" si="1"/>
        <v>41.694889657239919</v>
      </c>
      <c r="K28" s="41">
        <f t="shared" si="1"/>
        <v>71.607788882016436</v>
      </c>
      <c r="L28" s="41">
        <f t="shared" si="1"/>
        <v>39.551236109352892</v>
      </c>
      <c r="M28" s="41">
        <f t="shared" si="1"/>
        <v>43.18641761788848</v>
      </c>
    </row>
    <row r="29" spans="1:13" x14ac:dyDescent="0.25">
      <c r="A29" s="48" t="s">
        <v>188</v>
      </c>
      <c r="B29" s="41">
        <f>SUM(B27:B28)</f>
        <v>314.11787361741625</v>
      </c>
      <c r="C29" s="41">
        <f t="shared" ref="C29:M29" si="2">SUM(C27:C28)</f>
        <v>394.17620169122688</v>
      </c>
      <c r="D29" s="41">
        <f t="shared" si="2"/>
        <v>419.96402412583438</v>
      </c>
      <c r="E29" s="41">
        <f t="shared" si="2"/>
        <v>209.09217697546453</v>
      </c>
      <c r="F29" s="41">
        <f t="shared" si="2"/>
        <v>208.45610695908883</v>
      </c>
      <c r="G29" s="41">
        <f t="shared" si="2"/>
        <v>348.20861237314114</v>
      </c>
      <c r="H29" s="41">
        <f t="shared" si="2"/>
        <v>363.67494778371201</v>
      </c>
      <c r="I29" s="41">
        <f t="shared" si="2"/>
        <v>270.90392615853591</v>
      </c>
      <c r="J29" s="41">
        <f t="shared" si="2"/>
        <v>264.37822299057325</v>
      </c>
      <c r="K29" s="41">
        <f t="shared" si="2"/>
        <v>333.66778888201645</v>
      </c>
      <c r="L29" s="41">
        <f t="shared" si="2"/>
        <v>254.90679166490844</v>
      </c>
      <c r="M29" s="41">
        <f t="shared" si="2"/>
        <v>216.51975095122182</v>
      </c>
    </row>
    <row r="31" spans="1:13" x14ac:dyDescent="0.25">
      <c r="A31" s="72" t="s">
        <v>195</v>
      </c>
    </row>
    <row r="32" spans="1:13" x14ac:dyDescent="0.25">
      <c r="A32" s="43" t="s">
        <v>193</v>
      </c>
    </row>
    <row r="33" spans="1:2" x14ac:dyDescent="0.25">
      <c r="A33" s="44" t="s">
        <v>191</v>
      </c>
      <c r="B33" s="45" t="s">
        <v>192</v>
      </c>
    </row>
    <row r="34" spans="1:2" x14ac:dyDescent="0.25">
      <c r="A34" s="46" t="s">
        <v>189</v>
      </c>
      <c r="B34" s="47" t="s">
        <v>190</v>
      </c>
    </row>
  </sheetData>
  <mergeCells count="1">
    <mergeCell ref="B1:M1"/>
  </mergeCells>
  <conditionalFormatting pivot="1" sqref="B4:M25">
    <cfRule type="cellIs" dxfId="21" priority="4" operator="greaterThan">
      <formula>B$27</formula>
    </cfRule>
  </conditionalFormatting>
  <conditionalFormatting pivot="1" sqref="B4:M25">
    <cfRule type="cellIs" dxfId="20" priority="3" operator="between">
      <formula>B$27</formula>
      <formula>B$29</formula>
    </cfRule>
  </conditionalFormatting>
  <conditionalFormatting pivot="1" sqref="B4:M25">
    <cfRule type="cellIs" dxfId="19" priority="2" operator="lessThan">
      <formula>B$27</formula>
    </cfRule>
  </conditionalFormatting>
  <conditionalFormatting pivot="1" sqref="B4:M25">
    <cfRule type="containsBlanks" dxfId="18" priority="1">
      <formula>LEN(TRIM(B4))=0</formula>
    </cfRule>
  </conditionalFormatting>
  <hyperlinks>
    <hyperlink ref="A1" location="Summary!A1" display="Link to SUMMARY Worksheet" xr:uid="{C0E896BB-00DE-42AE-A4E8-34F86937CC6B}"/>
  </hyperlinks>
  <pageMargins left="0.7" right="0.7" top="0.75" bottom="0.75" header="0.3" footer="0.3"/>
  <headerFooter>
    <oddHeader>&amp;C&amp;"Calibri"&amp;12&amp;KFF0000 OFFICIAL&amp;1#_x000D_</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423F-E907-42E4-87E3-3B529F5321C2}">
  <sheetPr>
    <tabColor theme="2" tint="-9.9978637043366805E-2"/>
  </sheetPr>
  <dimension ref="A1:F14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1378</v>
      </c>
      <c r="C1" s="165"/>
      <c r="D1" s="165"/>
      <c r="E1" s="165"/>
      <c r="F1" s="165"/>
    </row>
    <row r="2" spans="1:6" ht="30.75" thickTop="1" x14ac:dyDescent="0.25">
      <c r="A2" s="83" t="s">
        <v>112</v>
      </c>
      <c r="B2" s="84" t="s">
        <v>0</v>
      </c>
      <c r="C2" s="83" t="s">
        <v>1</v>
      </c>
      <c r="D2" s="83" t="s">
        <v>2</v>
      </c>
      <c r="E2" s="84" t="s">
        <v>3</v>
      </c>
      <c r="F2" s="85" t="s">
        <v>4</v>
      </c>
    </row>
    <row r="3" spans="1:6" ht="42.75" x14ac:dyDescent="0.25">
      <c r="A3" s="4" t="s">
        <v>338</v>
      </c>
      <c r="B3" s="4" t="s">
        <v>1379</v>
      </c>
      <c r="C3" s="4" t="s">
        <v>1380</v>
      </c>
      <c r="D3" s="4" t="s">
        <v>18</v>
      </c>
      <c r="E3" s="5">
        <v>390</v>
      </c>
      <c r="F3" s="4" t="s">
        <v>334</v>
      </c>
    </row>
    <row r="4" spans="1:6" ht="42.75" x14ac:dyDescent="0.25">
      <c r="A4" s="11" t="s">
        <v>338</v>
      </c>
      <c r="B4" s="11" t="s">
        <v>1381</v>
      </c>
      <c r="C4" s="11" t="s">
        <v>1380</v>
      </c>
      <c r="D4" s="11" t="s">
        <v>42</v>
      </c>
      <c r="E4" s="73">
        <v>360</v>
      </c>
      <c r="F4" s="11" t="s">
        <v>1383</v>
      </c>
    </row>
    <row r="5" spans="1:6" ht="43.5" thickBot="1" x14ac:dyDescent="0.3">
      <c r="A5" s="50" t="s">
        <v>338</v>
      </c>
      <c r="B5" s="50" t="s">
        <v>1382</v>
      </c>
      <c r="C5" s="50" t="s">
        <v>1380</v>
      </c>
      <c r="D5" s="50" t="s">
        <v>7</v>
      </c>
      <c r="E5" s="51">
        <v>300</v>
      </c>
      <c r="F5" s="50"/>
    </row>
    <row r="6" spans="1:6" ht="29.25" thickTop="1" x14ac:dyDescent="0.25">
      <c r="A6" s="10" t="s">
        <v>343</v>
      </c>
      <c r="B6" s="10" t="s">
        <v>5</v>
      </c>
      <c r="C6" s="10" t="s">
        <v>1384</v>
      </c>
      <c r="D6" s="10" t="s">
        <v>42</v>
      </c>
      <c r="E6" s="75">
        <v>210</v>
      </c>
      <c r="F6" s="10"/>
    </row>
    <row r="7" spans="1:6" ht="28.5" x14ac:dyDescent="0.25">
      <c r="A7" s="4" t="s">
        <v>343</v>
      </c>
      <c r="B7" s="4" t="s">
        <v>340</v>
      </c>
      <c r="C7" s="4" t="s">
        <v>1384</v>
      </c>
      <c r="D7" s="4" t="s">
        <v>10</v>
      </c>
      <c r="E7" s="5">
        <v>190</v>
      </c>
      <c r="F7" s="4"/>
    </row>
    <row r="8" spans="1:6" ht="28.5" x14ac:dyDescent="0.25">
      <c r="A8" s="11" t="s">
        <v>343</v>
      </c>
      <c r="B8" s="11" t="s">
        <v>339</v>
      </c>
      <c r="C8" s="11" t="s">
        <v>1384</v>
      </c>
      <c r="D8" s="11" t="s">
        <v>10</v>
      </c>
      <c r="E8" s="73">
        <v>190</v>
      </c>
      <c r="F8" s="11"/>
    </row>
    <row r="9" spans="1:6" ht="29.25" thickBot="1" x14ac:dyDescent="0.3">
      <c r="A9" s="50" t="s">
        <v>343</v>
      </c>
      <c r="B9" s="50" t="s">
        <v>454</v>
      </c>
      <c r="C9" s="50" t="s">
        <v>1384</v>
      </c>
      <c r="D9" s="50" t="s">
        <v>42</v>
      </c>
      <c r="E9" s="51">
        <v>210</v>
      </c>
      <c r="F9" s="50"/>
    </row>
    <row r="10" spans="1:6" ht="29.25" thickTop="1" x14ac:dyDescent="0.25">
      <c r="A10" s="10" t="s">
        <v>1385</v>
      </c>
      <c r="B10" s="10" t="s">
        <v>5</v>
      </c>
      <c r="C10" s="10" t="s">
        <v>1386</v>
      </c>
      <c r="D10" s="10" t="s">
        <v>18</v>
      </c>
      <c r="E10" s="75">
        <v>385</v>
      </c>
      <c r="F10" s="10" t="s">
        <v>1387</v>
      </c>
    </row>
    <row r="11" spans="1:6" ht="28.5" x14ac:dyDescent="0.25">
      <c r="A11" s="4" t="s">
        <v>1385</v>
      </c>
      <c r="B11" s="4" t="s">
        <v>5</v>
      </c>
      <c r="C11" s="4" t="s">
        <v>1386</v>
      </c>
      <c r="D11" s="4" t="s">
        <v>21</v>
      </c>
      <c r="E11" s="5">
        <v>425</v>
      </c>
      <c r="F11" s="4" t="s">
        <v>1388</v>
      </c>
    </row>
    <row r="12" spans="1:6" ht="28.5" x14ac:dyDescent="0.25">
      <c r="A12" s="11" t="s">
        <v>1385</v>
      </c>
      <c r="B12" s="11" t="s">
        <v>5</v>
      </c>
      <c r="C12" s="11" t="s">
        <v>1386</v>
      </c>
      <c r="D12" s="11" t="s">
        <v>21</v>
      </c>
      <c r="E12" s="73">
        <v>385</v>
      </c>
      <c r="F12" s="11" t="s">
        <v>1389</v>
      </c>
    </row>
    <row r="13" spans="1:6" ht="28.5" x14ac:dyDescent="0.25">
      <c r="A13" s="4" t="s">
        <v>1385</v>
      </c>
      <c r="B13" s="4" t="s">
        <v>5</v>
      </c>
      <c r="C13" s="4" t="s">
        <v>1386</v>
      </c>
      <c r="D13" s="4" t="s">
        <v>7</v>
      </c>
      <c r="E13" s="5">
        <v>245</v>
      </c>
      <c r="F13" s="4" t="s">
        <v>1390</v>
      </c>
    </row>
    <row r="14" spans="1:6" ht="28.5" x14ac:dyDescent="0.25">
      <c r="A14" s="11" t="s">
        <v>1385</v>
      </c>
      <c r="B14" s="11" t="s">
        <v>5</v>
      </c>
      <c r="C14" s="11" t="s">
        <v>1386</v>
      </c>
      <c r="D14" s="11" t="s">
        <v>7</v>
      </c>
      <c r="E14" s="73">
        <v>245</v>
      </c>
      <c r="F14" s="11" t="s">
        <v>1391</v>
      </c>
    </row>
    <row r="15" spans="1:6" ht="28.5" x14ac:dyDescent="0.25">
      <c r="A15" s="4" t="s">
        <v>1385</v>
      </c>
      <c r="B15" s="4" t="s">
        <v>5</v>
      </c>
      <c r="C15" s="4" t="s">
        <v>1386</v>
      </c>
      <c r="D15" s="4" t="s">
        <v>10</v>
      </c>
      <c r="E15" s="5">
        <v>210</v>
      </c>
      <c r="F15" s="4" t="s">
        <v>1392</v>
      </c>
    </row>
    <row r="16" spans="1:6" ht="28.5" x14ac:dyDescent="0.25">
      <c r="A16" s="11" t="s">
        <v>1385</v>
      </c>
      <c r="B16" s="11" t="s">
        <v>5</v>
      </c>
      <c r="C16" s="11" t="s">
        <v>1386</v>
      </c>
      <c r="D16" s="11" t="s">
        <v>9</v>
      </c>
      <c r="E16" s="73">
        <v>195</v>
      </c>
      <c r="F16" s="11" t="s">
        <v>1393</v>
      </c>
    </row>
    <row r="17" spans="1:6" ht="28.5" x14ac:dyDescent="0.25">
      <c r="A17" s="4" t="s">
        <v>1385</v>
      </c>
      <c r="B17" s="4" t="s">
        <v>5</v>
      </c>
      <c r="C17" s="4" t="s">
        <v>1386</v>
      </c>
      <c r="D17" s="4" t="s">
        <v>9</v>
      </c>
      <c r="E17" s="5">
        <v>195</v>
      </c>
      <c r="F17" s="4" t="s">
        <v>1394</v>
      </c>
    </row>
    <row r="18" spans="1:6" ht="28.5" x14ac:dyDescent="0.25">
      <c r="A18" s="11" t="s">
        <v>1385</v>
      </c>
      <c r="B18" s="11" t="s">
        <v>5</v>
      </c>
      <c r="C18" s="11" t="s">
        <v>1386</v>
      </c>
      <c r="D18" s="11" t="s">
        <v>9</v>
      </c>
      <c r="E18" s="73">
        <v>195</v>
      </c>
      <c r="F18" s="11" t="s">
        <v>1395</v>
      </c>
    </row>
    <row r="19" spans="1:6" ht="28.5" x14ac:dyDescent="0.25">
      <c r="A19" s="4" t="s">
        <v>1385</v>
      </c>
      <c r="B19" s="4" t="s">
        <v>5</v>
      </c>
      <c r="C19" s="4" t="s">
        <v>1386</v>
      </c>
      <c r="D19" s="4" t="s">
        <v>9</v>
      </c>
      <c r="E19" s="5">
        <v>195</v>
      </c>
      <c r="F19" s="4" t="s">
        <v>1396</v>
      </c>
    </row>
    <row r="20" spans="1:6" ht="28.5" x14ac:dyDescent="0.25">
      <c r="A20" s="11" t="s">
        <v>1385</v>
      </c>
      <c r="B20" s="11" t="s">
        <v>5</v>
      </c>
      <c r="C20" s="11" t="s">
        <v>1386</v>
      </c>
      <c r="D20" s="11" t="s">
        <v>9</v>
      </c>
      <c r="E20" s="73">
        <v>195</v>
      </c>
      <c r="F20" s="11" t="s">
        <v>1397</v>
      </c>
    </row>
    <row r="21" spans="1:6" ht="28.5" x14ac:dyDescent="0.25">
      <c r="A21" s="4" t="s">
        <v>1385</v>
      </c>
      <c r="B21" s="4" t="s">
        <v>5</v>
      </c>
      <c r="C21" s="4" t="s">
        <v>1386</v>
      </c>
      <c r="D21" s="4" t="s">
        <v>9</v>
      </c>
      <c r="E21" s="5">
        <v>195</v>
      </c>
      <c r="F21" s="4" t="s">
        <v>1398</v>
      </c>
    </row>
    <row r="22" spans="1:6" ht="28.5" x14ac:dyDescent="0.25">
      <c r="A22" s="11" t="s">
        <v>1385</v>
      </c>
      <c r="B22" s="11" t="s">
        <v>5</v>
      </c>
      <c r="C22" s="11" t="s">
        <v>1386</v>
      </c>
      <c r="D22" s="11" t="s">
        <v>9</v>
      </c>
      <c r="E22" s="73">
        <v>195</v>
      </c>
      <c r="F22" s="11" t="s">
        <v>1399</v>
      </c>
    </row>
    <row r="23" spans="1:6" ht="28.5" x14ac:dyDescent="0.25">
      <c r="A23" s="4" t="s">
        <v>1385</v>
      </c>
      <c r="B23" s="4" t="s">
        <v>5</v>
      </c>
      <c r="C23" s="4" t="s">
        <v>1386</v>
      </c>
      <c r="D23" s="4" t="s">
        <v>34</v>
      </c>
      <c r="E23" s="5">
        <v>175</v>
      </c>
      <c r="F23" s="4" t="s">
        <v>1400</v>
      </c>
    </row>
    <row r="24" spans="1:6" ht="28.5" x14ac:dyDescent="0.25">
      <c r="A24" s="11" t="s">
        <v>1385</v>
      </c>
      <c r="B24" s="11" t="s">
        <v>5</v>
      </c>
      <c r="C24" s="11" t="s">
        <v>1386</v>
      </c>
      <c r="D24" s="11" t="s">
        <v>34</v>
      </c>
      <c r="E24" s="73">
        <v>175</v>
      </c>
      <c r="F24" s="11" t="s">
        <v>1401</v>
      </c>
    </row>
    <row r="25" spans="1:6" ht="28.5" x14ac:dyDescent="0.25">
      <c r="A25" s="4" t="s">
        <v>1385</v>
      </c>
      <c r="B25" s="4" t="s">
        <v>5</v>
      </c>
      <c r="C25" s="4" t="s">
        <v>1386</v>
      </c>
      <c r="D25" s="4" t="s">
        <v>34</v>
      </c>
      <c r="E25" s="5">
        <v>175</v>
      </c>
      <c r="F25" s="4" t="s">
        <v>1402</v>
      </c>
    </row>
    <row r="26" spans="1:6" ht="28.5" x14ac:dyDescent="0.25">
      <c r="A26" s="11" t="s">
        <v>1385</v>
      </c>
      <c r="B26" s="11" t="s">
        <v>5</v>
      </c>
      <c r="C26" s="11" t="s">
        <v>1386</v>
      </c>
      <c r="D26" s="11" t="s">
        <v>12</v>
      </c>
      <c r="E26" s="73">
        <v>135</v>
      </c>
      <c r="F26" s="11" t="s">
        <v>1403</v>
      </c>
    </row>
    <row r="27" spans="1:6" ht="29.25" thickBot="1" x14ac:dyDescent="0.3">
      <c r="A27" s="50" t="s">
        <v>1385</v>
      </c>
      <c r="B27" s="50" t="s">
        <v>5</v>
      </c>
      <c r="C27" s="50" t="s">
        <v>1386</v>
      </c>
      <c r="D27" s="50" t="s">
        <v>12</v>
      </c>
      <c r="E27" s="51">
        <v>135</v>
      </c>
      <c r="F27" s="50" t="s">
        <v>1404</v>
      </c>
    </row>
    <row r="28" spans="1:6" ht="15.75" thickTop="1" x14ac:dyDescent="0.25">
      <c r="A28" s="88" t="s">
        <v>466</v>
      </c>
      <c r="B28" s="88" t="s">
        <v>198</v>
      </c>
      <c r="C28" s="88" t="s">
        <v>1405</v>
      </c>
      <c r="D28" s="88" t="s">
        <v>18</v>
      </c>
      <c r="E28" s="89">
        <v>380</v>
      </c>
      <c r="F28" s="88"/>
    </row>
    <row r="29" spans="1:6" x14ac:dyDescent="0.25">
      <c r="A29" s="4" t="s">
        <v>466</v>
      </c>
      <c r="B29" s="4" t="s">
        <v>198</v>
      </c>
      <c r="C29" s="4" t="s">
        <v>1405</v>
      </c>
      <c r="D29" s="4" t="s">
        <v>21</v>
      </c>
      <c r="E29" s="5">
        <v>330</v>
      </c>
      <c r="F29" s="4"/>
    </row>
    <row r="30" spans="1:6" x14ac:dyDescent="0.25">
      <c r="A30" s="11" t="s">
        <v>466</v>
      </c>
      <c r="B30" s="11" t="s">
        <v>198</v>
      </c>
      <c r="C30" s="11" t="s">
        <v>1405</v>
      </c>
      <c r="D30" s="11" t="s">
        <v>42</v>
      </c>
      <c r="E30" s="73">
        <v>280</v>
      </c>
      <c r="F30" s="11"/>
    </row>
    <row r="31" spans="1:6" x14ac:dyDescent="0.25">
      <c r="A31" s="4" t="s">
        <v>466</v>
      </c>
      <c r="B31" s="4" t="s">
        <v>198</v>
      </c>
      <c r="C31" s="4" t="s">
        <v>1405</v>
      </c>
      <c r="D31" s="4" t="s">
        <v>10</v>
      </c>
      <c r="E31" s="5">
        <v>225</v>
      </c>
      <c r="F31" s="4"/>
    </row>
    <row r="32" spans="1:6" x14ac:dyDescent="0.25">
      <c r="A32" s="11" t="s">
        <v>466</v>
      </c>
      <c r="B32" s="11" t="s">
        <v>198</v>
      </c>
      <c r="C32" s="11" t="s">
        <v>1405</v>
      </c>
      <c r="D32" s="11" t="s">
        <v>25</v>
      </c>
      <c r="E32" s="73">
        <v>170</v>
      </c>
      <c r="F32" s="11"/>
    </row>
    <row r="33" spans="1:6" ht="15.75" thickBot="1" x14ac:dyDescent="0.3">
      <c r="A33" s="50" t="s">
        <v>466</v>
      </c>
      <c r="B33" s="50" t="s">
        <v>198</v>
      </c>
      <c r="C33" s="50" t="s">
        <v>1405</v>
      </c>
      <c r="D33" s="50" t="s">
        <v>13</v>
      </c>
      <c r="E33" s="51">
        <v>120</v>
      </c>
      <c r="F33" s="50"/>
    </row>
    <row r="34" spans="1:6" ht="15.75" thickTop="1" x14ac:dyDescent="0.25">
      <c r="A34" s="88" t="s">
        <v>61</v>
      </c>
      <c r="B34" s="88" t="s">
        <v>53</v>
      </c>
      <c r="C34" s="88" t="s">
        <v>1406</v>
      </c>
      <c r="D34" s="88" t="s">
        <v>18</v>
      </c>
      <c r="E34" s="89">
        <v>407</v>
      </c>
      <c r="F34" s="88" t="s">
        <v>18</v>
      </c>
    </row>
    <row r="35" spans="1:6" x14ac:dyDescent="0.25">
      <c r="A35" s="4" t="s">
        <v>61</v>
      </c>
      <c r="B35" s="4" t="s">
        <v>53</v>
      </c>
      <c r="C35" s="4" t="s">
        <v>1406</v>
      </c>
      <c r="D35" s="4" t="s">
        <v>42</v>
      </c>
      <c r="E35" s="5">
        <v>385</v>
      </c>
      <c r="F35" s="4" t="s">
        <v>54</v>
      </c>
    </row>
    <row r="36" spans="1:6" x14ac:dyDescent="0.25">
      <c r="A36" s="11" t="s">
        <v>61</v>
      </c>
      <c r="B36" s="11" t="s">
        <v>53</v>
      </c>
      <c r="C36" s="11" t="s">
        <v>1406</v>
      </c>
      <c r="D36" s="11" t="s">
        <v>9</v>
      </c>
      <c r="E36" s="73">
        <v>341</v>
      </c>
      <c r="F36" s="11" t="s">
        <v>55</v>
      </c>
    </row>
    <row r="37" spans="1:6" x14ac:dyDescent="0.25">
      <c r="A37" s="4" t="s">
        <v>61</v>
      </c>
      <c r="B37" s="4" t="s">
        <v>53</v>
      </c>
      <c r="C37" s="4" t="s">
        <v>1406</v>
      </c>
      <c r="D37" s="4" t="s">
        <v>34</v>
      </c>
      <c r="E37" s="5">
        <v>308</v>
      </c>
      <c r="F37" s="4" t="s">
        <v>56</v>
      </c>
    </row>
    <row r="38" spans="1:6" ht="28.5" x14ac:dyDescent="0.25">
      <c r="A38" s="11" t="s">
        <v>61</v>
      </c>
      <c r="B38" s="11" t="s">
        <v>53</v>
      </c>
      <c r="C38" s="11" t="s">
        <v>1406</v>
      </c>
      <c r="D38" s="11" t="s">
        <v>10</v>
      </c>
      <c r="E38" s="73">
        <v>264</v>
      </c>
      <c r="F38" s="11" t="s">
        <v>57</v>
      </c>
    </row>
    <row r="39" spans="1:6" x14ac:dyDescent="0.25">
      <c r="A39" s="4" t="s">
        <v>61</v>
      </c>
      <c r="B39" s="4" t="s">
        <v>53</v>
      </c>
      <c r="C39" s="4" t="s">
        <v>1406</v>
      </c>
      <c r="D39" s="4" t="s">
        <v>13</v>
      </c>
      <c r="E39" s="5">
        <v>231</v>
      </c>
      <c r="F39" s="4" t="s">
        <v>58</v>
      </c>
    </row>
    <row r="40" spans="1:6" x14ac:dyDescent="0.25">
      <c r="A40" s="11" t="s">
        <v>61</v>
      </c>
      <c r="B40" s="11" t="s">
        <v>53</v>
      </c>
      <c r="C40" s="11" t="s">
        <v>1406</v>
      </c>
      <c r="D40" s="11" t="s">
        <v>13</v>
      </c>
      <c r="E40" s="73">
        <v>198</v>
      </c>
      <c r="F40" s="11" t="s">
        <v>59</v>
      </c>
    </row>
    <row r="41" spans="1:6" ht="15.75" thickBot="1" x14ac:dyDescent="0.3">
      <c r="A41" s="50" t="s">
        <v>61</v>
      </c>
      <c r="B41" s="50" t="s">
        <v>53</v>
      </c>
      <c r="C41" s="50" t="s">
        <v>1406</v>
      </c>
      <c r="D41" s="50" t="s">
        <v>12</v>
      </c>
      <c r="E41" s="51">
        <v>187</v>
      </c>
      <c r="F41" s="50" t="s">
        <v>60</v>
      </c>
    </row>
    <row r="42" spans="1:6" ht="15.75" thickTop="1" x14ac:dyDescent="0.25">
      <c r="A42" s="88" t="s">
        <v>258</v>
      </c>
      <c r="B42" s="88" t="s">
        <v>198</v>
      </c>
      <c r="C42" s="88" t="s">
        <v>1407</v>
      </c>
      <c r="D42" s="88" t="s">
        <v>40</v>
      </c>
      <c r="E42" s="89">
        <v>288.2</v>
      </c>
      <c r="F42" s="88"/>
    </row>
    <row r="43" spans="1:6" x14ac:dyDescent="0.25">
      <c r="A43" s="4" t="s">
        <v>258</v>
      </c>
      <c r="B43" s="4" t="s">
        <v>198</v>
      </c>
      <c r="C43" s="4" t="s">
        <v>1407</v>
      </c>
      <c r="D43" s="4" t="s">
        <v>18</v>
      </c>
      <c r="E43" s="5">
        <v>288.2</v>
      </c>
      <c r="F43" s="4"/>
    </row>
    <row r="44" spans="1:6" x14ac:dyDescent="0.25">
      <c r="A44" s="11" t="s">
        <v>258</v>
      </c>
      <c r="B44" s="11" t="s">
        <v>198</v>
      </c>
      <c r="C44" s="11" t="s">
        <v>1407</v>
      </c>
      <c r="D44" s="11" t="s">
        <v>9</v>
      </c>
      <c r="E44" s="73">
        <v>242</v>
      </c>
      <c r="F44" s="11"/>
    </row>
    <row r="45" spans="1:6" x14ac:dyDescent="0.25">
      <c r="A45" s="4" t="s">
        <v>258</v>
      </c>
      <c r="B45" s="4" t="s">
        <v>198</v>
      </c>
      <c r="C45" s="4" t="s">
        <v>1407</v>
      </c>
      <c r="D45" s="4" t="s">
        <v>10</v>
      </c>
      <c r="E45" s="5">
        <v>242</v>
      </c>
      <c r="F45" s="4"/>
    </row>
    <row r="46" spans="1:6" ht="15.75" thickBot="1" x14ac:dyDescent="0.3">
      <c r="A46" s="12" t="s">
        <v>258</v>
      </c>
      <c r="B46" s="12" t="s">
        <v>198</v>
      </c>
      <c r="C46" s="12" t="s">
        <v>1407</v>
      </c>
      <c r="D46" s="12" t="s">
        <v>12</v>
      </c>
      <c r="E46" s="74">
        <v>187</v>
      </c>
      <c r="F46" s="12"/>
    </row>
    <row r="47" spans="1:6" ht="15.75" thickTop="1" x14ac:dyDescent="0.25">
      <c r="A47" s="86" t="s">
        <v>1297</v>
      </c>
      <c r="B47" s="86" t="s">
        <v>5</v>
      </c>
      <c r="C47" s="86" t="s">
        <v>1408</v>
      </c>
      <c r="D47" s="86" t="s">
        <v>18</v>
      </c>
      <c r="E47" s="87">
        <v>385</v>
      </c>
      <c r="F47" s="86"/>
    </row>
    <row r="48" spans="1:6" x14ac:dyDescent="0.25">
      <c r="A48" s="11" t="s">
        <v>1297</v>
      </c>
      <c r="B48" s="11" t="s">
        <v>5</v>
      </c>
      <c r="C48" s="11" t="s">
        <v>1408</v>
      </c>
      <c r="D48" s="11" t="s">
        <v>42</v>
      </c>
      <c r="E48" s="73">
        <v>302.5</v>
      </c>
      <c r="F48" s="11"/>
    </row>
    <row r="49" spans="1:6" x14ac:dyDescent="0.25">
      <c r="A49" s="4" t="s">
        <v>1297</v>
      </c>
      <c r="B49" s="4" t="s">
        <v>5</v>
      </c>
      <c r="C49" s="4" t="s">
        <v>1408</v>
      </c>
      <c r="D49" s="4" t="s">
        <v>9</v>
      </c>
      <c r="E49" s="5">
        <v>275</v>
      </c>
      <c r="F49" s="4" t="s">
        <v>1299</v>
      </c>
    </row>
    <row r="50" spans="1:6" ht="28.5" x14ac:dyDescent="0.25">
      <c r="A50" s="11" t="s">
        <v>1297</v>
      </c>
      <c r="B50" s="11" t="s">
        <v>5</v>
      </c>
      <c r="C50" s="11" t="s">
        <v>1408</v>
      </c>
      <c r="D50" s="11" t="s">
        <v>7</v>
      </c>
      <c r="E50" s="73">
        <v>247.5</v>
      </c>
      <c r="F50" s="11" t="s">
        <v>1300</v>
      </c>
    </row>
    <row r="51" spans="1:6" ht="29.25" thickBot="1" x14ac:dyDescent="0.3">
      <c r="A51" s="50" t="s">
        <v>1297</v>
      </c>
      <c r="B51" s="50" t="s">
        <v>5</v>
      </c>
      <c r="C51" s="50" t="s">
        <v>1408</v>
      </c>
      <c r="D51" s="50" t="s">
        <v>34</v>
      </c>
      <c r="E51" s="51">
        <v>220</v>
      </c>
      <c r="F51" s="50" t="s">
        <v>1301</v>
      </c>
    </row>
    <row r="52" spans="1:6" ht="29.25" thickTop="1" x14ac:dyDescent="0.25">
      <c r="A52" s="88" t="s">
        <v>508</v>
      </c>
      <c r="B52" s="88" t="s">
        <v>260</v>
      </c>
      <c r="C52" s="88" t="s">
        <v>1409</v>
      </c>
      <c r="D52" s="88" t="s">
        <v>10</v>
      </c>
      <c r="E52" s="89">
        <v>200</v>
      </c>
      <c r="F52" s="88" t="s">
        <v>266</v>
      </c>
    </row>
    <row r="53" spans="1:6" ht="28.5" x14ac:dyDescent="0.25">
      <c r="A53" s="4" t="s">
        <v>508</v>
      </c>
      <c r="B53" s="4" t="s">
        <v>260</v>
      </c>
      <c r="C53" s="4" t="s">
        <v>1409</v>
      </c>
      <c r="D53" s="4" t="s">
        <v>9</v>
      </c>
      <c r="E53" s="5">
        <v>230</v>
      </c>
      <c r="F53" s="4" t="s">
        <v>266</v>
      </c>
    </row>
    <row r="54" spans="1:6" ht="28.5" x14ac:dyDescent="0.25">
      <c r="A54" s="11" t="s">
        <v>508</v>
      </c>
      <c r="B54" s="11" t="s">
        <v>260</v>
      </c>
      <c r="C54" s="11" t="s">
        <v>1409</v>
      </c>
      <c r="D54" s="11" t="s">
        <v>42</v>
      </c>
      <c r="E54" s="73">
        <v>265</v>
      </c>
      <c r="F54" s="11" t="s">
        <v>266</v>
      </c>
    </row>
    <row r="55" spans="1:6" ht="29.25" thickBot="1" x14ac:dyDescent="0.3">
      <c r="A55" s="50" t="s">
        <v>508</v>
      </c>
      <c r="B55" s="50" t="s">
        <v>260</v>
      </c>
      <c r="C55" s="50" t="s">
        <v>1409</v>
      </c>
      <c r="D55" s="50" t="s">
        <v>7</v>
      </c>
      <c r="E55" s="51">
        <v>265</v>
      </c>
      <c r="F55" s="50" t="s">
        <v>266</v>
      </c>
    </row>
    <row r="56" spans="1:6" ht="29.25" thickTop="1" x14ac:dyDescent="0.25">
      <c r="A56" s="88" t="s">
        <v>73</v>
      </c>
      <c r="B56" s="88" t="s">
        <v>74</v>
      </c>
      <c r="C56" s="88" t="s">
        <v>1410</v>
      </c>
      <c r="D56" s="88" t="s">
        <v>42</v>
      </c>
      <c r="E56" s="89">
        <v>374</v>
      </c>
      <c r="F56" s="88"/>
    </row>
    <row r="57" spans="1:6" ht="28.5" x14ac:dyDescent="0.25">
      <c r="A57" s="4" t="s">
        <v>73</v>
      </c>
      <c r="B57" s="4" t="s">
        <v>74</v>
      </c>
      <c r="C57" s="4" t="s">
        <v>1410</v>
      </c>
      <c r="D57" s="4" t="s">
        <v>18</v>
      </c>
      <c r="E57" s="5">
        <v>347</v>
      </c>
      <c r="F57" s="4"/>
    </row>
    <row r="58" spans="1:6" ht="28.5" x14ac:dyDescent="0.25">
      <c r="A58" s="11" t="s">
        <v>73</v>
      </c>
      <c r="B58" s="11" t="s">
        <v>74</v>
      </c>
      <c r="C58" s="11" t="s">
        <v>1410</v>
      </c>
      <c r="D58" s="11" t="s">
        <v>9</v>
      </c>
      <c r="E58" s="73">
        <v>330</v>
      </c>
      <c r="F58" s="11"/>
    </row>
    <row r="59" spans="1:6" ht="28.5" x14ac:dyDescent="0.25">
      <c r="A59" s="4" t="s">
        <v>73</v>
      </c>
      <c r="B59" s="4" t="s">
        <v>74</v>
      </c>
      <c r="C59" s="4" t="s">
        <v>1410</v>
      </c>
      <c r="D59" s="4" t="s">
        <v>7</v>
      </c>
      <c r="E59" s="5">
        <v>275</v>
      </c>
      <c r="F59" s="4"/>
    </row>
    <row r="60" spans="1:6" ht="28.5" x14ac:dyDescent="0.25">
      <c r="A60" s="11" t="s">
        <v>73</v>
      </c>
      <c r="B60" s="11" t="s">
        <v>74</v>
      </c>
      <c r="C60" s="11" t="s">
        <v>1410</v>
      </c>
      <c r="D60" s="11" t="s">
        <v>10</v>
      </c>
      <c r="E60" s="73">
        <v>242</v>
      </c>
      <c r="F60" s="11"/>
    </row>
    <row r="61" spans="1:6" ht="28.5" x14ac:dyDescent="0.25">
      <c r="A61" s="4" t="s">
        <v>73</v>
      </c>
      <c r="B61" s="4" t="s">
        <v>74</v>
      </c>
      <c r="C61" s="4" t="s">
        <v>1410</v>
      </c>
      <c r="D61" s="4" t="s">
        <v>34</v>
      </c>
      <c r="E61" s="5">
        <v>198</v>
      </c>
      <c r="F61" s="4"/>
    </row>
    <row r="62" spans="1:6" ht="28.5" x14ac:dyDescent="0.25">
      <c r="A62" s="11" t="s">
        <v>73</v>
      </c>
      <c r="B62" s="11" t="s">
        <v>74</v>
      </c>
      <c r="C62" s="11" t="s">
        <v>1411</v>
      </c>
      <c r="D62" s="11" t="s">
        <v>10</v>
      </c>
      <c r="E62" s="73">
        <v>253</v>
      </c>
      <c r="F62" s="11"/>
    </row>
    <row r="63" spans="1:6" ht="28.5" x14ac:dyDescent="0.25">
      <c r="A63" s="4" t="s">
        <v>73</v>
      </c>
      <c r="B63" s="4" t="s">
        <v>74</v>
      </c>
      <c r="C63" s="4" t="s">
        <v>1411</v>
      </c>
      <c r="D63" s="4" t="s">
        <v>13</v>
      </c>
      <c r="E63" s="5">
        <v>209</v>
      </c>
      <c r="F63" s="4"/>
    </row>
    <row r="64" spans="1:6" ht="28.5" x14ac:dyDescent="0.25">
      <c r="A64" s="11" t="s">
        <v>73</v>
      </c>
      <c r="B64" s="11" t="s">
        <v>74</v>
      </c>
      <c r="C64" s="11" t="s">
        <v>1411</v>
      </c>
      <c r="D64" s="11" t="s">
        <v>43</v>
      </c>
      <c r="E64" s="73">
        <v>198</v>
      </c>
      <c r="F64" s="11"/>
    </row>
    <row r="65" spans="1:6" ht="29.25" thickBot="1" x14ac:dyDescent="0.3">
      <c r="A65" s="50" t="s">
        <v>73</v>
      </c>
      <c r="B65" s="50" t="s">
        <v>74</v>
      </c>
      <c r="C65" s="50" t="s">
        <v>1412</v>
      </c>
      <c r="D65" s="50" t="s">
        <v>34</v>
      </c>
      <c r="E65" s="51">
        <v>209</v>
      </c>
      <c r="F65" s="50"/>
    </row>
    <row r="66" spans="1:6" ht="15.75" thickTop="1" x14ac:dyDescent="0.25">
      <c r="A66" s="88" t="s">
        <v>1413</v>
      </c>
      <c r="B66" s="88" t="s">
        <v>5</v>
      </c>
      <c r="C66" s="88" t="s">
        <v>1406</v>
      </c>
      <c r="D66" s="88" t="s">
        <v>18</v>
      </c>
      <c r="E66" s="89">
        <v>330</v>
      </c>
      <c r="F66" s="88"/>
    </row>
    <row r="67" spans="1:6" x14ac:dyDescent="0.25">
      <c r="A67" s="4" t="s">
        <v>1413</v>
      </c>
      <c r="B67" s="4" t="s">
        <v>5</v>
      </c>
      <c r="C67" s="4" t="s">
        <v>1406</v>
      </c>
      <c r="D67" s="4" t="s">
        <v>42</v>
      </c>
      <c r="E67" s="5">
        <v>286</v>
      </c>
      <c r="F67" s="4"/>
    </row>
    <row r="68" spans="1:6" ht="15.75" thickBot="1" x14ac:dyDescent="0.3">
      <c r="A68" s="12" t="s">
        <v>1413</v>
      </c>
      <c r="B68" s="12" t="s">
        <v>5</v>
      </c>
      <c r="C68" s="12" t="s">
        <v>1406</v>
      </c>
      <c r="D68" s="12" t="s">
        <v>7</v>
      </c>
      <c r="E68" s="74">
        <v>242</v>
      </c>
      <c r="F68" s="12"/>
    </row>
    <row r="69" spans="1:6" ht="15.75" thickTop="1" x14ac:dyDescent="0.25">
      <c r="A69" s="4" t="s">
        <v>62</v>
      </c>
      <c r="B69" s="4" t="s">
        <v>1414</v>
      </c>
      <c r="C69" s="4" t="s">
        <v>1415</v>
      </c>
      <c r="D69" s="4" t="s">
        <v>18</v>
      </c>
      <c r="E69" s="5">
        <v>498.30000000000007</v>
      </c>
      <c r="F69" s="4"/>
    </row>
    <row r="70" spans="1:6" x14ac:dyDescent="0.25">
      <c r="A70" s="11" t="s">
        <v>62</v>
      </c>
      <c r="B70" s="11" t="s">
        <v>1414</v>
      </c>
      <c r="C70" s="11" t="s">
        <v>1415</v>
      </c>
      <c r="D70" s="11" t="s">
        <v>7</v>
      </c>
      <c r="E70" s="73">
        <v>471.90000000000003</v>
      </c>
      <c r="F70" s="11"/>
    </row>
    <row r="71" spans="1:6" x14ac:dyDescent="0.25">
      <c r="A71" s="4" t="s">
        <v>62</v>
      </c>
      <c r="B71" s="4" t="s">
        <v>1414</v>
      </c>
      <c r="C71" s="4" t="s">
        <v>1415</v>
      </c>
      <c r="D71" s="4" t="s">
        <v>21</v>
      </c>
      <c r="E71" s="5">
        <v>403.70000000000005</v>
      </c>
      <c r="F71" s="4"/>
    </row>
    <row r="72" spans="1:6" x14ac:dyDescent="0.25">
      <c r="A72" s="11" t="s">
        <v>62</v>
      </c>
      <c r="B72" s="11" t="s">
        <v>1414</v>
      </c>
      <c r="C72" s="11" t="s">
        <v>1415</v>
      </c>
      <c r="D72" s="11" t="s">
        <v>42</v>
      </c>
      <c r="E72" s="73">
        <v>339.90000000000003</v>
      </c>
      <c r="F72" s="11"/>
    </row>
    <row r="73" spans="1:6" x14ac:dyDescent="0.25">
      <c r="A73" s="4" t="s">
        <v>62</v>
      </c>
      <c r="B73" s="4" t="s">
        <v>1414</v>
      </c>
      <c r="C73" s="4" t="s">
        <v>1416</v>
      </c>
      <c r="D73" s="4" t="s">
        <v>9</v>
      </c>
      <c r="E73" s="5">
        <v>304.70000000000005</v>
      </c>
      <c r="F73" s="4"/>
    </row>
    <row r="74" spans="1:6" x14ac:dyDescent="0.25">
      <c r="A74" s="11" t="s">
        <v>62</v>
      </c>
      <c r="B74" s="11" t="s">
        <v>1414</v>
      </c>
      <c r="C74" s="11" t="s">
        <v>1417</v>
      </c>
      <c r="D74" s="11" t="s">
        <v>10</v>
      </c>
      <c r="E74" s="73">
        <v>261.8</v>
      </c>
      <c r="F74" s="11"/>
    </row>
    <row r="75" spans="1:6" x14ac:dyDescent="0.25">
      <c r="A75" s="4" t="s">
        <v>62</v>
      </c>
      <c r="B75" s="4" t="s">
        <v>1414</v>
      </c>
      <c r="C75" s="4" t="s">
        <v>1418</v>
      </c>
      <c r="D75" s="4" t="s">
        <v>34</v>
      </c>
      <c r="E75" s="5">
        <v>227.70000000000002</v>
      </c>
      <c r="F75" s="4"/>
    </row>
    <row r="76" spans="1:6" ht="15.75" thickBot="1" x14ac:dyDescent="0.3">
      <c r="A76" s="12" t="s">
        <v>62</v>
      </c>
      <c r="B76" s="12" t="s">
        <v>1414</v>
      </c>
      <c r="C76" s="12" t="s">
        <v>535</v>
      </c>
      <c r="D76" s="12" t="s">
        <v>12</v>
      </c>
      <c r="E76" s="74">
        <v>193.60000000000002</v>
      </c>
      <c r="F76" s="12"/>
    </row>
    <row r="77" spans="1:6" ht="29.25" thickTop="1" x14ac:dyDescent="0.25">
      <c r="A77" s="4" t="s">
        <v>1419</v>
      </c>
      <c r="B77" s="4" t="s">
        <v>198</v>
      </c>
      <c r="C77" s="4" t="s">
        <v>137</v>
      </c>
      <c r="D77" s="4" t="s">
        <v>18</v>
      </c>
      <c r="E77" s="5">
        <v>440</v>
      </c>
      <c r="F77" s="4"/>
    </row>
    <row r="78" spans="1:6" ht="28.5" x14ac:dyDescent="0.25">
      <c r="A78" s="11" t="s">
        <v>1419</v>
      </c>
      <c r="B78" s="11" t="s">
        <v>198</v>
      </c>
      <c r="C78" s="11" t="s">
        <v>137</v>
      </c>
      <c r="D78" s="11" t="s">
        <v>42</v>
      </c>
      <c r="E78" s="73">
        <v>330</v>
      </c>
      <c r="F78" s="11"/>
    </row>
    <row r="79" spans="1:6" ht="28.5" x14ac:dyDescent="0.25">
      <c r="A79" s="4" t="s">
        <v>1419</v>
      </c>
      <c r="B79" s="4" t="s">
        <v>198</v>
      </c>
      <c r="C79" s="4" t="s">
        <v>137</v>
      </c>
      <c r="D79" s="4" t="s">
        <v>7</v>
      </c>
      <c r="E79" s="5">
        <v>242</v>
      </c>
      <c r="F79" s="4"/>
    </row>
    <row r="80" spans="1:6" ht="28.5" x14ac:dyDescent="0.25">
      <c r="A80" s="11" t="s">
        <v>1419</v>
      </c>
      <c r="B80" s="11" t="s">
        <v>198</v>
      </c>
      <c r="C80" s="11" t="s">
        <v>137</v>
      </c>
      <c r="D80" s="11" t="s">
        <v>9</v>
      </c>
      <c r="E80" s="73">
        <v>198</v>
      </c>
      <c r="F80" s="11"/>
    </row>
    <row r="81" spans="1:6" ht="28.5" x14ac:dyDescent="0.25">
      <c r="A81" s="4" t="s">
        <v>1419</v>
      </c>
      <c r="B81" s="4" t="s">
        <v>198</v>
      </c>
      <c r="C81" s="4" t="s">
        <v>137</v>
      </c>
      <c r="D81" s="4" t="s">
        <v>10</v>
      </c>
      <c r="E81" s="5">
        <v>165</v>
      </c>
      <c r="F81" s="4"/>
    </row>
    <row r="82" spans="1:6" ht="29.25" thickBot="1" x14ac:dyDescent="0.3">
      <c r="A82" s="12" t="s">
        <v>1419</v>
      </c>
      <c r="B82" s="12" t="s">
        <v>198</v>
      </c>
      <c r="C82" s="12" t="s">
        <v>137</v>
      </c>
      <c r="D82" s="12" t="s">
        <v>12</v>
      </c>
      <c r="E82" s="74">
        <v>121</v>
      </c>
      <c r="F82" s="12"/>
    </row>
    <row r="83" spans="1:6" ht="15.75" thickTop="1" x14ac:dyDescent="0.25">
      <c r="A83" s="86" t="s">
        <v>1420</v>
      </c>
      <c r="B83" s="86" t="s">
        <v>1421</v>
      </c>
      <c r="C83" s="86" t="s">
        <v>1422</v>
      </c>
      <c r="D83" s="86" t="s">
        <v>18</v>
      </c>
      <c r="E83" s="87">
        <v>230</v>
      </c>
      <c r="F83" s="86" t="s">
        <v>1423</v>
      </c>
    </row>
    <row r="84" spans="1:6" x14ac:dyDescent="0.25">
      <c r="A84" s="11" t="s">
        <v>1420</v>
      </c>
      <c r="B84" s="11" t="s">
        <v>1421</v>
      </c>
      <c r="C84" s="11" t="s">
        <v>1422</v>
      </c>
      <c r="D84" s="11" t="s">
        <v>18</v>
      </c>
      <c r="E84" s="73">
        <v>230</v>
      </c>
      <c r="F84" s="11" t="s">
        <v>1424</v>
      </c>
    </row>
    <row r="85" spans="1:6" x14ac:dyDescent="0.25">
      <c r="A85" s="4" t="s">
        <v>1420</v>
      </c>
      <c r="B85" s="4" t="s">
        <v>1421</v>
      </c>
      <c r="C85" s="4" t="s">
        <v>1422</v>
      </c>
      <c r="D85" s="4" t="s">
        <v>7</v>
      </c>
      <c r="E85" s="5">
        <v>210</v>
      </c>
      <c r="F85" s="4" t="s">
        <v>1425</v>
      </c>
    </row>
    <row r="86" spans="1:6" x14ac:dyDescent="0.25">
      <c r="A86" s="11" t="s">
        <v>1420</v>
      </c>
      <c r="B86" s="11" t="s">
        <v>1421</v>
      </c>
      <c r="C86" s="11" t="s">
        <v>1422</v>
      </c>
      <c r="D86" s="11" t="s">
        <v>10</v>
      </c>
      <c r="E86" s="73">
        <v>190</v>
      </c>
      <c r="F86" s="11" t="s">
        <v>1426</v>
      </c>
    </row>
    <row r="87" spans="1:6" ht="15.75" thickBot="1" x14ac:dyDescent="0.3">
      <c r="A87" s="50" t="s">
        <v>1420</v>
      </c>
      <c r="B87" s="50" t="s">
        <v>1421</v>
      </c>
      <c r="C87" s="50" t="s">
        <v>1422</v>
      </c>
      <c r="D87" s="50" t="s">
        <v>10</v>
      </c>
      <c r="E87" s="51">
        <v>190</v>
      </c>
      <c r="F87" s="50" t="s">
        <v>1427</v>
      </c>
    </row>
    <row r="88" spans="1:6" ht="15.75" thickTop="1" x14ac:dyDescent="0.25">
      <c r="A88" s="88" t="s">
        <v>1428</v>
      </c>
      <c r="B88" s="88" t="s">
        <v>531</v>
      </c>
      <c r="C88" s="88"/>
      <c r="D88" s="88" t="s">
        <v>40</v>
      </c>
      <c r="E88" s="89">
        <v>350</v>
      </c>
      <c r="F88" s="88"/>
    </row>
    <row r="89" spans="1:6" x14ac:dyDescent="0.25">
      <c r="A89" s="4" t="s">
        <v>1428</v>
      </c>
      <c r="B89" s="4" t="s">
        <v>376</v>
      </c>
      <c r="C89" s="4"/>
      <c r="D89" s="4" t="s">
        <v>18</v>
      </c>
      <c r="E89" s="5">
        <v>300</v>
      </c>
      <c r="F89" s="4"/>
    </row>
    <row r="90" spans="1:6" x14ac:dyDescent="0.25">
      <c r="A90" s="11" t="s">
        <v>1428</v>
      </c>
      <c r="B90" s="11" t="s">
        <v>531</v>
      </c>
      <c r="C90" s="11"/>
      <c r="D90" s="11" t="s">
        <v>21</v>
      </c>
      <c r="E90" s="73">
        <v>250</v>
      </c>
      <c r="F90" s="11"/>
    </row>
    <row r="91" spans="1:6" x14ac:dyDescent="0.25">
      <c r="A91" s="4" t="s">
        <v>1428</v>
      </c>
      <c r="B91" s="4" t="s">
        <v>376</v>
      </c>
      <c r="C91" s="4"/>
      <c r="D91" s="4" t="s">
        <v>10</v>
      </c>
      <c r="E91" s="5">
        <v>225</v>
      </c>
      <c r="F91" s="4"/>
    </row>
    <row r="92" spans="1:6" x14ac:dyDescent="0.25">
      <c r="A92" s="11" t="s">
        <v>1428</v>
      </c>
      <c r="B92" s="11" t="s">
        <v>376</v>
      </c>
      <c r="C92" s="11"/>
      <c r="D92" s="11" t="s">
        <v>34</v>
      </c>
      <c r="E92" s="73">
        <v>200</v>
      </c>
      <c r="F92" s="11"/>
    </row>
    <row r="93" spans="1:6" x14ac:dyDescent="0.25">
      <c r="A93" s="4" t="s">
        <v>1428</v>
      </c>
      <c r="B93" s="4" t="s">
        <v>376</v>
      </c>
      <c r="C93" s="4"/>
      <c r="D93" s="4" t="s">
        <v>13</v>
      </c>
      <c r="E93" s="5">
        <v>175</v>
      </c>
      <c r="F93" s="4"/>
    </row>
    <row r="94" spans="1:6" ht="15.75" thickBot="1" x14ac:dyDescent="0.3">
      <c r="A94" s="12" t="s">
        <v>1428</v>
      </c>
      <c r="B94" s="12" t="s">
        <v>376</v>
      </c>
      <c r="C94" s="12"/>
      <c r="D94" s="12" t="s">
        <v>12</v>
      </c>
      <c r="E94" s="74">
        <v>150</v>
      </c>
      <c r="F94" s="12"/>
    </row>
    <row r="95" spans="1:6" ht="15.75" thickTop="1" x14ac:dyDescent="0.25">
      <c r="A95" s="4" t="s">
        <v>284</v>
      </c>
      <c r="B95" s="4" t="s">
        <v>5</v>
      </c>
      <c r="C95" s="4" t="s">
        <v>1454</v>
      </c>
      <c r="D95" s="4" t="s">
        <v>18</v>
      </c>
      <c r="E95" s="5">
        <v>330</v>
      </c>
      <c r="F95" s="4" t="s">
        <v>286</v>
      </c>
    </row>
    <row r="96" spans="1:6" x14ac:dyDescent="0.25">
      <c r="A96" s="11" t="s">
        <v>284</v>
      </c>
      <c r="B96" s="11" t="s">
        <v>5</v>
      </c>
      <c r="C96" s="11" t="s">
        <v>1454</v>
      </c>
      <c r="D96" s="11" t="s">
        <v>7</v>
      </c>
      <c r="E96" s="73">
        <v>302.5</v>
      </c>
      <c r="F96" s="11" t="s">
        <v>287</v>
      </c>
    </row>
    <row r="97" spans="1:6" x14ac:dyDescent="0.25">
      <c r="A97" s="4" t="s">
        <v>284</v>
      </c>
      <c r="B97" s="4" t="s">
        <v>5</v>
      </c>
      <c r="C97" s="4" t="s">
        <v>1454</v>
      </c>
      <c r="D97" s="4" t="s">
        <v>10</v>
      </c>
      <c r="E97" s="5">
        <v>286</v>
      </c>
      <c r="F97" s="4" t="s">
        <v>288</v>
      </c>
    </row>
    <row r="98" spans="1:6" ht="15.75" thickBot="1" x14ac:dyDescent="0.3">
      <c r="A98" s="11" t="s">
        <v>284</v>
      </c>
      <c r="B98" s="11" t="s">
        <v>5</v>
      </c>
      <c r="C98" s="11" t="s">
        <v>1454</v>
      </c>
      <c r="D98" s="11" t="s">
        <v>12</v>
      </c>
      <c r="E98" s="73">
        <v>275</v>
      </c>
      <c r="F98" s="11" t="s">
        <v>1455</v>
      </c>
    </row>
    <row r="99" spans="1:6" ht="15.75" thickTop="1" x14ac:dyDescent="0.25">
      <c r="A99" s="86" t="s">
        <v>1310</v>
      </c>
      <c r="B99" s="86" t="s">
        <v>5</v>
      </c>
      <c r="C99" s="86" t="s">
        <v>1311</v>
      </c>
      <c r="D99" s="86" t="s">
        <v>40</v>
      </c>
      <c r="E99" s="87">
        <v>324</v>
      </c>
      <c r="F99" s="86" t="s">
        <v>1317</v>
      </c>
    </row>
    <row r="100" spans="1:6" x14ac:dyDescent="0.25">
      <c r="A100" s="11" t="s">
        <v>1310</v>
      </c>
      <c r="B100" s="11" t="s">
        <v>5</v>
      </c>
      <c r="C100" s="11" t="s">
        <v>1312</v>
      </c>
      <c r="D100" s="11" t="s">
        <v>9</v>
      </c>
      <c r="E100" s="73">
        <v>279</v>
      </c>
      <c r="F100" s="11" t="s">
        <v>1318</v>
      </c>
    </row>
    <row r="101" spans="1:6" ht="28.5" x14ac:dyDescent="0.25">
      <c r="A101" s="4" t="s">
        <v>1310</v>
      </c>
      <c r="B101" s="4" t="s">
        <v>5</v>
      </c>
      <c r="C101" s="4" t="s">
        <v>1429</v>
      </c>
      <c r="D101" s="4" t="s">
        <v>18</v>
      </c>
      <c r="E101" s="5">
        <v>238</v>
      </c>
      <c r="F101" s="4" t="s">
        <v>1319</v>
      </c>
    </row>
    <row r="102" spans="1:6" x14ac:dyDescent="0.25">
      <c r="A102" s="11" t="s">
        <v>1310</v>
      </c>
      <c r="B102" s="11" t="s">
        <v>5</v>
      </c>
      <c r="C102" s="11" t="s">
        <v>1430</v>
      </c>
      <c r="D102" s="11" t="s">
        <v>21</v>
      </c>
      <c r="E102" s="73">
        <v>210</v>
      </c>
      <c r="F102" s="11" t="s">
        <v>1320</v>
      </c>
    </row>
    <row r="103" spans="1:6" x14ac:dyDescent="0.25">
      <c r="A103" s="4" t="s">
        <v>1310</v>
      </c>
      <c r="B103" s="4" t="s">
        <v>5</v>
      </c>
      <c r="C103" s="4" t="s">
        <v>535</v>
      </c>
      <c r="D103" s="4" t="s">
        <v>42</v>
      </c>
      <c r="E103" s="5">
        <v>184</v>
      </c>
      <c r="F103" s="4" t="s">
        <v>1321</v>
      </c>
    </row>
    <row r="104" spans="1:6" x14ac:dyDescent="0.25">
      <c r="A104" s="11" t="s">
        <v>1310</v>
      </c>
      <c r="B104" s="11" t="s">
        <v>5</v>
      </c>
      <c r="C104" s="11" t="s">
        <v>1431</v>
      </c>
      <c r="D104" s="11" t="s">
        <v>7</v>
      </c>
      <c r="E104" s="73">
        <v>176</v>
      </c>
      <c r="F104" s="11" t="s">
        <v>1433</v>
      </c>
    </row>
    <row r="105" spans="1:6" ht="15.75" thickBot="1" x14ac:dyDescent="0.3">
      <c r="A105" s="50" t="s">
        <v>1310</v>
      </c>
      <c r="B105" s="50" t="s">
        <v>5</v>
      </c>
      <c r="C105" s="50" t="s">
        <v>1432</v>
      </c>
      <c r="D105" s="50" t="s">
        <v>10</v>
      </c>
      <c r="E105" s="51">
        <v>168</v>
      </c>
      <c r="F105" s="50" t="s">
        <v>1434</v>
      </c>
    </row>
    <row r="106" spans="1:6" ht="15.75" thickTop="1" x14ac:dyDescent="0.25">
      <c r="A106" s="88" t="s">
        <v>1143</v>
      </c>
      <c r="B106" s="88" t="s">
        <v>198</v>
      </c>
      <c r="C106" s="88" t="s">
        <v>1406</v>
      </c>
      <c r="D106" s="88" t="s">
        <v>7</v>
      </c>
      <c r="E106" s="89">
        <v>312</v>
      </c>
      <c r="F106" s="88" t="s">
        <v>1435</v>
      </c>
    </row>
    <row r="107" spans="1:6" x14ac:dyDescent="0.25">
      <c r="A107" s="4" t="s">
        <v>1143</v>
      </c>
      <c r="B107" s="4" t="s">
        <v>198</v>
      </c>
      <c r="C107" s="4" t="s">
        <v>1406</v>
      </c>
      <c r="D107" s="4" t="s">
        <v>42</v>
      </c>
      <c r="E107" s="5">
        <v>283</v>
      </c>
      <c r="F107" s="4" t="s">
        <v>1436</v>
      </c>
    </row>
    <row r="108" spans="1:6" ht="42.75" x14ac:dyDescent="0.25">
      <c r="A108" s="11" t="s">
        <v>1143</v>
      </c>
      <c r="B108" s="11" t="s">
        <v>198</v>
      </c>
      <c r="C108" s="11" t="s">
        <v>1406</v>
      </c>
      <c r="D108" s="11" t="s">
        <v>9</v>
      </c>
      <c r="E108" s="73">
        <v>254</v>
      </c>
      <c r="F108" s="11" t="s">
        <v>1437</v>
      </c>
    </row>
    <row r="109" spans="1:6" ht="15.75" thickBot="1" x14ac:dyDescent="0.3">
      <c r="A109" s="50" t="s">
        <v>1143</v>
      </c>
      <c r="B109" s="50" t="s">
        <v>198</v>
      </c>
      <c r="C109" s="50" t="s">
        <v>1406</v>
      </c>
      <c r="D109" s="50" t="s">
        <v>10</v>
      </c>
      <c r="E109" s="51">
        <v>226</v>
      </c>
      <c r="F109" s="50"/>
    </row>
    <row r="110" spans="1:6" ht="15.75" thickTop="1" x14ac:dyDescent="0.25">
      <c r="A110" s="11" t="s">
        <v>1450</v>
      </c>
      <c r="B110" s="11" t="s">
        <v>198</v>
      </c>
      <c r="C110" s="11" t="s">
        <v>1451</v>
      </c>
      <c r="D110" s="11" t="s">
        <v>40</v>
      </c>
      <c r="E110" s="73">
        <v>240</v>
      </c>
      <c r="F110" s="11"/>
    </row>
    <row r="111" spans="1:6" x14ac:dyDescent="0.25">
      <c r="A111" s="4" t="s">
        <v>1450</v>
      </c>
      <c r="B111" s="4" t="s">
        <v>198</v>
      </c>
      <c r="C111" s="4" t="s">
        <v>1452</v>
      </c>
      <c r="D111" s="4" t="s">
        <v>18</v>
      </c>
      <c r="E111" s="5">
        <v>230</v>
      </c>
      <c r="F111" s="4"/>
    </row>
    <row r="112" spans="1:6" x14ac:dyDescent="0.25">
      <c r="A112" s="11" t="s">
        <v>1450</v>
      </c>
      <c r="B112" s="11" t="s">
        <v>198</v>
      </c>
      <c r="C112" s="11" t="s">
        <v>1452</v>
      </c>
      <c r="D112" s="11" t="s">
        <v>21</v>
      </c>
      <c r="E112" s="73">
        <v>220</v>
      </c>
      <c r="F112" s="11"/>
    </row>
    <row r="113" spans="1:6" x14ac:dyDescent="0.25">
      <c r="A113" s="4" t="s">
        <v>1450</v>
      </c>
      <c r="B113" s="4" t="s">
        <v>198</v>
      </c>
      <c r="C113" s="4" t="s">
        <v>1453</v>
      </c>
      <c r="D113" s="4" t="s">
        <v>7</v>
      </c>
      <c r="E113" s="5">
        <v>200</v>
      </c>
      <c r="F113" s="4"/>
    </row>
    <row r="114" spans="1:6" ht="15.75" thickBot="1" x14ac:dyDescent="0.3">
      <c r="A114" s="12" t="s">
        <v>1450</v>
      </c>
      <c r="B114" s="12" t="s">
        <v>198</v>
      </c>
      <c r="C114" s="12" t="s">
        <v>1453</v>
      </c>
      <c r="D114" s="12" t="s">
        <v>34</v>
      </c>
      <c r="E114" s="74">
        <v>180</v>
      </c>
      <c r="F114" s="12"/>
    </row>
    <row r="115" spans="1:6" ht="15.75" thickTop="1" x14ac:dyDescent="0.25">
      <c r="A115" s="52" t="s">
        <v>68</v>
      </c>
      <c r="B115" s="52" t="s">
        <v>63</v>
      </c>
      <c r="C115" s="52" t="s">
        <v>1406</v>
      </c>
      <c r="D115" s="52" t="s">
        <v>18</v>
      </c>
      <c r="E115" s="53">
        <v>396</v>
      </c>
      <c r="F115" s="52" t="s">
        <v>1438</v>
      </c>
    </row>
    <row r="116" spans="1:6" x14ac:dyDescent="0.25">
      <c r="A116" s="11" t="s">
        <v>68</v>
      </c>
      <c r="B116" s="11" t="s">
        <v>63</v>
      </c>
      <c r="C116" s="11" t="s">
        <v>1406</v>
      </c>
      <c r="D116" s="11" t="s">
        <v>21</v>
      </c>
      <c r="E116" s="73">
        <v>396</v>
      </c>
      <c r="F116" s="11" t="s">
        <v>1438</v>
      </c>
    </row>
    <row r="117" spans="1:6" x14ac:dyDescent="0.25">
      <c r="A117" s="4" t="s">
        <v>68</v>
      </c>
      <c r="B117" s="4" t="s">
        <v>63</v>
      </c>
      <c r="C117" s="4" t="s">
        <v>1406</v>
      </c>
      <c r="D117" s="4" t="s">
        <v>42</v>
      </c>
      <c r="E117" s="5">
        <v>341</v>
      </c>
      <c r="F117" s="4" t="s">
        <v>1439</v>
      </c>
    </row>
    <row r="118" spans="1:6" x14ac:dyDescent="0.25">
      <c r="A118" s="11" t="s">
        <v>68</v>
      </c>
      <c r="B118" s="11" t="s">
        <v>63</v>
      </c>
      <c r="C118" s="11" t="s">
        <v>1406</v>
      </c>
      <c r="D118" s="11" t="s">
        <v>9</v>
      </c>
      <c r="E118" s="73">
        <v>341</v>
      </c>
      <c r="F118" s="11" t="s">
        <v>1439</v>
      </c>
    </row>
    <row r="119" spans="1:6" x14ac:dyDescent="0.25">
      <c r="A119" s="4" t="s">
        <v>68</v>
      </c>
      <c r="B119" s="4" t="s">
        <v>63</v>
      </c>
      <c r="C119" s="4" t="s">
        <v>1406</v>
      </c>
      <c r="D119" s="4" t="s">
        <v>10</v>
      </c>
      <c r="E119" s="5">
        <v>302.5</v>
      </c>
      <c r="F119" s="4" t="s">
        <v>1440</v>
      </c>
    </row>
    <row r="120" spans="1:6" x14ac:dyDescent="0.25">
      <c r="A120" s="11" t="s">
        <v>68</v>
      </c>
      <c r="B120" s="11" t="s">
        <v>63</v>
      </c>
      <c r="C120" s="11" t="s">
        <v>1406</v>
      </c>
      <c r="D120" s="11" t="s">
        <v>25</v>
      </c>
      <c r="E120" s="73">
        <v>280.5</v>
      </c>
      <c r="F120" s="11" t="s">
        <v>1441</v>
      </c>
    </row>
    <row r="121" spans="1:6" x14ac:dyDescent="0.25">
      <c r="A121" s="4" t="s">
        <v>68</v>
      </c>
      <c r="B121" s="4" t="s">
        <v>63</v>
      </c>
      <c r="C121" s="4" t="s">
        <v>1406</v>
      </c>
      <c r="D121" s="4" t="s">
        <v>34</v>
      </c>
      <c r="E121" s="5">
        <v>225.5</v>
      </c>
      <c r="F121" s="4" t="s">
        <v>1442</v>
      </c>
    </row>
    <row r="122" spans="1:6" x14ac:dyDescent="0.25">
      <c r="A122" s="11" t="s">
        <v>68</v>
      </c>
      <c r="B122" s="11" t="s">
        <v>63</v>
      </c>
      <c r="C122" s="11" t="s">
        <v>1406</v>
      </c>
      <c r="D122" s="11" t="s">
        <v>43</v>
      </c>
      <c r="E122" s="73">
        <v>192.5</v>
      </c>
      <c r="F122" s="11" t="s">
        <v>1443</v>
      </c>
    </row>
    <row r="123" spans="1:6" ht="15.75" thickBot="1" x14ac:dyDescent="0.3">
      <c r="A123" s="50" t="s">
        <v>68</v>
      </c>
      <c r="B123" s="50" t="s">
        <v>63</v>
      </c>
      <c r="C123" s="50" t="s">
        <v>1406</v>
      </c>
      <c r="D123" s="50" t="s">
        <v>12</v>
      </c>
      <c r="E123" s="51">
        <v>148.5</v>
      </c>
      <c r="F123" s="50" t="s">
        <v>327</v>
      </c>
    </row>
    <row r="124" spans="1:6" ht="15.75" thickTop="1" x14ac:dyDescent="0.25">
      <c r="A124" s="10" t="s">
        <v>1449</v>
      </c>
      <c r="B124" s="10" t="s">
        <v>198</v>
      </c>
      <c r="C124" s="10" t="s">
        <v>1270</v>
      </c>
      <c r="D124" s="10" t="s">
        <v>18</v>
      </c>
      <c r="E124" s="75">
        <v>365</v>
      </c>
      <c r="F124" s="10" t="s">
        <v>1279</v>
      </c>
    </row>
    <row r="125" spans="1:6" x14ac:dyDescent="0.25">
      <c r="A125" s="4" t="s">
        <v>1449</v>
      </c>
      <c r="B125" s="4" t="s">
        <v>198</v>
      </c>
      <c r="C125" s="4" t="s">
        <v>1444</v>
      </c>
      <c r="D125" s="4" t="s">
        <v>7</v>
      </c>
      <c r="E125" s="5">
        <v>262</v>
      </c>
      <c r="F125" s="4" t="s">
        <v>1448</v>
      </c>
    </row>
    <row r="126" spans="1:6" x14ac:dyDescent="0.25">
      <c r="A126" s="11" t="s">
        <v>1449</v>
      </c>
      <c r="B126" s="11" t="s">
        <v>198</v>
      </c>
      <c r="C126" s="11" t="s">
        <v>1445</v>
      </c>
      <c r="D126" s="11" t="s">
        <v>9</v>
      </c>
      <c r="E126" s="73">
        <v>248</v>
      </c>
      <c r="F126" s="11" t="s">
        <v>301</v>
      </c>
    </row>
    <row r="127" spans="1:6" x14ac:dyDescent="0.25">
      <c r="A127" s="4" t="s">
        <v>1449</v>
      </c>
      <c r="B127" s="4" t="s">
        <v>198</v>
      </c>
      <c r="C127" s="4" t="s">
        <v>1408</v>
      </c>
      <c r="D127" s="4" t="s">
        <v>10</v>
      </c>
      <c r="E127" s="5">
        <v>235</v>
      </c>
      <c r="F127" s="4" t="s">
        <v>1408</v>
      </c>
    </row>
    <row r="128" spans="1:6" x14ac:dyDescent="0.25">
      <c r="A128" s="11" t="s">
        <v>1449</v>
      </c>
      <c r="B128" s="11" t="s">
        <v>198</v>
      </c>
      <c r="C128" s="11" t="s">
        <v>1446</v>
      </c>
      <c r="D128" s="11" t="s">
        <v>34</v>
      </c>
      <c r="E128" s="73">
        <v>193</v>
      </c>
      <c r="F128" s="11" t="s">
        <v>1446</v>
      </c>
    </row>
    <row r="129" spans="1:6" x14ac:dyDescent="0.25">
      <c r="A129" s="4" t="s">
        <v>1449</v>
      </c>
      <c r="B129" s="4" t="s">
        <v>198</v>
      </c>
      <c r="C129" s="4" t="s">
        <v>1447</v>
      </c>
      <c r="D129" s="4" t="s">
        <v>13</v>
      </c>
      <c r="E129" s="5">
        <v>175</v>
      </c>
      <c r="F129" s="4" t="s">
        <v>1447</v>
      </c>
    </row>
    <row r="130" spans="1:6" x14ac:dyDescent="0.25">
      <c r="A130" s="11" t="s">
        <v>1449</v>
      </c>
      <c r="B130" s="11" t="s">
        <v>198</v>
      </c>
      <c r="C130" s="11" t="s">
        <v>1276</v>
      </c>
      <c r="D130" s="11" t="s">
        <v>43</v>
      </c>
      <c r="E130" s="73">
        <v>139</v>
      </c>
      <c r="F130" s="11" t="s">
        <v>1276</v>
      </c>
    </row>
    <row r="131" spans="1:6" ht="15.75" thickBot="1" x14ac:dyDescent="0.3">
      <c r="A131" s="50" t="s">
        <v>1449</v>
      </c>
      <c r="B131" s="50" t="s">
        <v>198</v>
      </c>
      <c r="C131" s="50" t="s">
        <v>12</v>
      </c>
      <c r="D131" s="50" t="s">
        <v>12</v>
      </c>
      <c r="E131" s="51">
        <v>118</v>
      </c>
      <c r="F131" s="50" t="s">
        <v>12</v>
      </c>
    </row>
    <row r="132" spans="1:6" ht="15.75" thickTop="1" x14ac:dyDescent="0.25">
      <c r="A132" s="88" t="s">
        <v>1323</v>
      </c>
      <c r="B132" s="88" t="s">
        <v>198</v>
      </c>
      <c r="C132" s="88" t="s">
        <v>1415</v>
      </c>
      <c r="D132" s="88" t="s">
        <v>18</v>
      </c>
      <c r="E132" s="89">
        <v>300</v>
      </c>
      <c r="F132" s="88"/>
    </row>
    <row r="133" spans="1:6" x14ac:dyDescent="0.25">
      <c r="A133" s="4" t="s">
        <v>1323</v>
      </c>
      <c r="B133" s="4" t="s">
        <v>198</v>
      </c>
      <c r="C133" s="4" t="s">
        <v>1415</v>
      </c>
      <c r="D133" s="4" t="s">
        <v>21</v>
      </c>
      <c r="E133" s="5">
        <v>280</v>
      </c>
      <c r="F133" s="4"/>
    </row>
    <row r="134" spans="1:6" x14ac:dyDescent="0.25">
      <c r="A134" s="11" t="s">
        <v>1323</v>
      </c>
      <c r="B134" s="11" t="s">
        <v>198</v>
      </c>
      <c r="C134" s="11" t="s">
        <v>1415</v>
      </c>
      <c r="D134" s="11" t="s">
        <v>9</v>
      </c>
      <c r="E134" s="73">
        <v>240</v>
      </c>
      <c r="F134" s="11"/>
    </row>
    <row r="135" spans="1:6" x14ac:dyDescent="0.25">
      <c r="A135" s="4" t="s">
        <v>1323</v>
      </c>
      <c r="B135" s="4" t="s">
        <v>198</v>
      </c>
      <c r="C135" s="4" t="s">
        <v>1415</v>
      </c>
      <c r="D135" s="4" t="s">
        <v>7</v>
      </c>
      <c r="E135" s="5">
        <v>180</v>
      </c>
      <c r="F135" s="4"/>
    </row>
    <row r="136" spans="1:6" x14ac:dyDescent="0.25">
      <c r="A136" s="11" t="s">
        <v>1323</v>
      </c>
      <c r="B136" s="11" t="s">
        <v>198</v>
      </c>
      <c r="C136" s="11" t="s">
        <v>1415</v>
      </c>
      <c r="D136" s="11" t="s">
        <v>10</v>
      </c>
      <c r="E136" s="73">
        <v>150</v>
      </c>
      <c r="F136" s="11"/>
    </row>
    <row r="137" spans="1:6" x14ac:dyDescent="0.25">
      <c r="A137" s="4" t="s">
        <v>1323</v>
      </c>
      <c r="B137" s="4" t="s">
        <v>198</v>
      </c>
      <c r="C137" s="4" t="s">
        <v>1415</v>
      </c>
      <c r="D137" s="4" t="s">
        <v>13</v>
      </c>
      <c r="E137" s="5">
        <v>130</v>
      </c>
      <c r="F137" s="4"/>
    </row>
    <row r="138" spans="1:6" ht="15.75" thickBot="1" x14ac:dyDescent="0.3">
      <c r="A138" s="12" t="s">
        <v>1323</v>
      </c>
      <c r="B138" s="12" t="s">
        <v>198</v>
      </c>
      <c r="C138" s="12" t="s">
        <v>1415</v>
      </c>
      <c r="D138" s="12" t="s">
        <v>12</v>
      </c>
      <c r="E138" s="74">
        <v>120</v>
      </c>
      <c r="F138" s="12"/>
    </row>
    <row r="139" spans="1:6" ht="43.5" thickTop="1" x14ac:dyDescent="0.25">
      <c r="A139" s="86" t="s">
        <v>256</v>
      </c>
      <c r="B139" s="86" t="s">
        <v>5</v>
      </c>
      <c r="C139" s="86" t="s">
        <v>137</v>
      </c>
      <c r="D139" s="86" t="s">
        <v>21</v>
      </c>
      <c r="E139" s="87">
        <v>305</v>
      </c>
      <c r="F139" s="86" t="s">
        <v>22</v>
      </c>
    </row>
    <row r="140" spans="1:6" ht="28.5" x14ac:dyDescent="0.25">
      <c r="A140" s="11" t="s">
        <v>256</v>
      </c>
      <c r="B140" s="11" t="s">
        <v>5</v>
      </c>
      <c r="C140" s="11" t="s">
        <v>137</v>
      </c>
      <c r="D140" s="11" t="s">
        <v>9</v>
      </c>
      <c r="E140" s="73">
        <v>245</v>
      </c>
      <c r="F140" s="11" t="s">
        <v>23</v>
      </c>
    </row>
    <row r="141" spans="1:6" ht="28.5" x14ac:dyDescent="0.25">
      <c r="A141" s="4" t="s">
        <v>256</v>
      </c>
      <c r="B141" s="4" t="s">
        <v>5</v>
      </c>
      <c r="C141" s="4" t="s">
        <v>137</v>
      </c>
      <c r="D141" s="4" t="s">
        <v>10</v>
      </c>
      <c r="E141" s="5">
        <v>215</v>
      </c>
      <c r="F141" s="4" t="s">
        <v>24</v>
      </c>
    </row>
    <row r="142" spans="1:6" ht="28.5" x14ac:dyDescent="0.25">
      <c r="A142" s="11" t="s">
        <v>256</v>
      </c>
      <c r="B142" s="11" t="s">
        <v>5</v>
      </c>
      <c r="C142" s="11" t="s">
        <v>137</v>
      </c>
      <c r="D142" s="11" t="s">
        <v>25</v>
      </c>
      <c r="E142" s="73">
        <v>175</v>
      </c>
      <c r="F142" s="11" t="s">
        <v>26</v>
      </c>
    </row>
    <row r="143" spans="1:6" ht="29.25" thickBot="1" x14ac:dyDescent="0.3">
      <c r="A143" s="50" t="s">
        <v>256</v>
      </c>
      <c r="B143" s="50" t="s">
        <v>5</v>
      </c>
      <c r="C143" s="50" t="s">
        <v>137</v>
      </c>
      <c r="D143" s="50" t="s">
        <v>12</v>
      </c>
      <c r="E143" s="51">
        <v>145</v>
      </c>
      <c r="F143" s="50" t="s">
        <v>27</v>
      </c>
    </row>
    <row r="144" spans="1:6" ht="15.75" thickTop="1" x14ac:dyDescent="0.25"/>
  </sheetData>
  <autoFilter ref="A2:F2" xr:uid="{09FB423F-E907-42E4-87E3-3B529F5321C2}">
    <sortState xmlns:xlrd2="http://schemas.microsoft.com/office/spreadsheetml/2017/richdata2" ref="A3:F143">
      <sortCondition ref="A2"/>
    </sortState>
  </autoFilter>
  <mergeCells count="1">
    <mergeCell ref="B1:F1"/>
  </mergeCells>
  <dataValidations count="1">
    <dataValidation type="list" allowBlank="1" showInputMessage="1" showErrorMessage="1" prompt="Please select from the dropdown list." sqref="D3:D93 D95:D143" xr:uid="{53F2E95E-741C-4C21-862D-8E2DB38AD10F}">
      <formula1>"Partner, Director, Senior Manager, Associate Director, Principal, Associate, Senior, Scientist, Specialist, Technician, Draftsperson, Graduate"</formula1>
    </dataValidation>
  </dataValidations>
  <hyperlinks>
    <hyperlink ref="A1" location="Summary!A1" display="Link to SUMMARY Worksheet" xr:uid="{BBF60D3E-0C84-43DA-89A5-7B9189DEEAA1}"/>
  </hyperlinks>
  <pageMargins left="0.7" right="0.7" top="0.75" bottom="0.75" header="0.3" footer="0.3"/>
  <headerFooter>
    <oddHeader>&amp;C&amp;"Calibri"&amp;12&amp;KFF0000 OFFICIAL&amp;1#_x000D_</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1B2C-59F3-4CEA-9D5D-D41A696EA4CE}">
  <sheetPr>
    <tabColor theme="9" tint="-0.249977111117893"/>
  </sheetPr>
  <dimension ref="A1:M30"/>
  <sheetViews>
    <sheetView showGridLines="0" workbookViewId="0">
      <selection activeCell="A2" sqref="A2"/>
    </sheetView>
  </sheetViews>
  <sheetFormatPr defaultRowHeight="15" x14ac:dyDescent="0.25"/>
  <cols>
    <col min="1" max="1" width="38.7109375" customWidth="1"/>
    <col min="2" max="13" width="15" customWidth="1"/>
    <col min="14" max="14" width="11.28515625" bestFit="1" customWidth="1"/>
  </cols>
  <sheetData>
    <row r="1" spans="1:13" ht="25.5" x14ac:dyDescent="0.5">
      <c r="A1" s="26" t="s">
        <v>194</v>
      </c>
      <c r="B1" s="163" t="s">
        <v>1513</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838</v>
      </c>
      <c r="B4" s="58"/>
      <c r="C4" s="59">
        <v>339.625</v>
      </c>
      <c r="D4" s="59">
        <v>370.97500000000002</v>
      </c>
      <c r="E4" s="59"/>
      <c r="F4" s="59">
        <v>156.75</v>
      </c>
      <c r="G4" s="59"/>
      <c r="H4" s="59">
        <v>266.47500000000002</v>
      </c>
      <c r="I4" s="59"/>
      <c r="J4" s="59">
        <v>219.45</v>
      </c>
      <c r="K4" s="59"/>
      <c r="L4" s="59"/>
      <c r="M4" s="59">
        <v>203.77500000000001</v>
      </c>
    </row>
    <row r="5" spans="1:13" ht="16.5" x14ac:dyDescent="0.3">
      <c r="A5" s="71" t="s">
        <v>466</v>
      </c>
      <c r="B5" s="60"/>
      <c r="C5" s="33">
        <v>330</v>
      </c>
      <c r="D5" s="33">
        <v>380</v>
      </c>
      <c r="E5" s="33"/>
      <c r="F5" s="33"/>
      <c r="G5" s="33">
        <v>510</v>
      </c>
      <c r="H5" s="33">
        <v>280</v>
      </c>
      <c r="I5" s="33"/>
      <c r="J5" s="33">
        <v>225</v>
      </c>
      <c r="K5" s="33"/>
      <c r="L5" s="33"/>
      <c r="M5" s="33"/>
    </row>
    <row r="6" spans="1:13" ht="16.5" x14ac:dyDescent="0.3">
      <c r="A6" s="57" t="s">
        <v>44</v>
      </c>
      <c r="B6" s="60">
        <v>340</v>
      </c>
      <c r="C6" s="33">
        <v>375</v>
      </c>
      <c r="D6" s="33">
        <v>420</v>
      </c>
      <c r="E6" s="33">
        <v>200</v>
      </c>
      <c r="F6" s="33">
        <v>180</v>
      </c>
      <c r="G6" s="33">
        <v>420</v>
      </c>
      <c r="H6" s="33">
        <v>340</v>
      </c>
      <c r="I6" s="33">
        <v>290</v>
      </c>
      <c r="J6" s="33">
        <v>290</v>
      </c>
      <c r="K6" s="33">
        <v>375</v>
      </c>
      <c r="L6" s="33">
        <v>230</v>
      </c>
      <c r="M6" s="33">
        <v>250</v>
      </c>
    </row>
    <row r="7" spans="1:13" ht="16.5" x14ac:dyDescent="0.3">
      <c r="A7" s="71" t="s">
        <v>1460</v>
      </c>
      <c r="B7" s="60">
        <v>341</v>
      </c>
      <c r="C7" s="33"/>
      <c r="D7" s="33">
        <v>446</v>
      </c>
      <c r="E7" s="33">
        <v>242</v>
      </c>
      <c r="F7" s="33"/>
      <c r="G7" s="33"/>
      <c r="H7" s="33">
        <v>374</v>
      </c>
      <c r="I7" s="33">
        <v>253</v>
      </c>
      <c r="J7" s="33">
        <v>303</v>
      </c>
      <c r="K7" s="33"/>
      <c r="L7" s="33"/>
      <c r="M7" s="33">
        <v>226</v>
      </c>
    </row>
    <row r="8" spans="1:13" ht="16.5" x14ac:dyDescent="0.3">
      <c r="A8" s="57" t="s">
        <v>61</v>
      </c>
      <c r="B8" s="60">
        <v>341</v>
      </c>
      <c r="C8" s="33"/>
      <c r="D8" s="33">
        <v>407</v>
      </c>
      <c r="E8" s="33"/>
      <c r="F8" s="33">
        <v>187</v>
      </c>
      <c r="G8" s="33"/>
      <c r="H8" s="33">
        <v>385</v>
      </c>
      <c r="I8" s="33"/>
      <c r="J8" s="33">
        <v>264</v>
      </c>
      <c r="K8" s="33"/>
      <c r="L8" s="33">
        <v>308</v>
      </c>
      <c r="M8" s="33">
        <v>231</v>
      </c>
    </row>
    <row r="9" spans="1:13" ht="16.5" x14ac:dyDescent="0.3">
      <c r="A9" s="71" t="s">
        <v>222</v>
      </c>
      <c r="B9" s="60"/>
      <c r="C9" s="33">
        <v>471.9</v>
      </c>
      <c r="D9" s="33">
        <v>550</v>
      </c>
      <c r="E9" s="33"/>
      <c r="F9" s="33">
        <v>225.5</v>
      </c>
      <c r="G9" s="33"/>
      <c r="H9" s="33"/>
      <c r="I9" s="33"/>
      <c r="J9" s="33">
        <v>384.31</v>
      </c>
      <c r="K9" s="33"/>
      <c r="L9" s="33"/>
      <c r="M9" s="33"/>
    </row>
    <row r="10" spans="1:13" ht="16.5" x14ac:dyDescent="0.3">
      <c r="A10" s="57" t="s">
        <v>1480</v>
      </c>
      <c r="B10" s="60">
        <v>247.77500000000001</v>
      </c>
      <c r="C10" s="33"/>
      <c r="D10" s="33"/>
      <c r="E10" s="33">
        <v>130.9</v>
      </c>
      <c r="F10" s="33">
        <v>130.9</v>
      </c>
      <c r="G10" s="33"/>
      <c r="H10" s="33">
        <v>303.875</v>
      </c>
      <c r="I10" s="33">
        <v>210.375</v>
      </c>
      <c r="J10" s="33">
        <v>224.4</v>
      </c>
      <c r="K10" s="33">
        <v>378.67500000000001</v>
      </c>
      <c r="L10" s="33">
        <v>247.77500000000001</v>
      </c>
      <c r="M10" s="33"/>
    </row>
    <row r="11" spans="1:13" ht="16.5" x14ac:dyDescent="0.3">
      <c r="A11" s="71" t="s">
        <v>1149</v>
      </c>
      <c r="B11" s="60">
        <v>320</v>
      </c>
      <c r="C11" s="33"/>
      <c r="D11" s="33"/>
      <c r="E11" s="33"/>
      <c r="F11" s="33"/>
      <c r="G11" s="33"/>
      <c r="H11" s="33">
        <v>420</v>
      </c>
      <c r="I11" s="33">
        <v>210</v>
      </c>
      <c r="J11" s="33"/>
      <c r="K11" s="33"/>
      <c r="L11" s="33"/>
      <c r="M11" s="33"/>
    </row>
    <row r="12" spans="1:13" ht="16.5" x14ac:dyDescent="0.3">
      <c r="A12" s="57" t="s">
        <v>62</v>
      </c>
      <c r="B12" s="60">
        <v>304.70000000000005</v>
      </c>
      <c r="C12" s="33"/>
      <c r="D12" s="33"/>
      <c r="E12" s="33"/>
      <c r="F12" s="33">
        <v>193.60000000000002</v>
      </c>
      <c r="G12" s="33"/>
      <c r="H12" s="33">
        <v>403.70000000000005</v>
      </c>
      <c r="I12" s="33"/>
      <c r="J12" s="33">
        <v>261.8</v>
      </c>
      <c r="K12" s="33"/>
      <c r="L12" s="33">
        <v>227.70000000000002</v>
      </c>
      <c r="M12" s="33"/>
    </row>
    <row r="13" spans="1:13" ht="16.5" x14ac:dyDescent="0.3">
      <c r="A13" s="71" t="s">
        <v>277</v>
      </c>
      <c r="B13" s="60">
        <v>258.5</v>
      </c>
      <c r="C13" s="33">
        <v>308</v>
      </c>
      <c r="D13" s="33">
        <v>396.00000000000006</v>
      </c>
      <c r="E13" s="33">
        <v>220.00000000000003</v>
      </c>
      <c r="F13" s="33">
        <v>187.00000000000003</v>
      </c>
      <c r="G13" s="33">
        <v>462.00000000000006</v>
      </c>
      <c r="H13" s="33">
        <v>275</v>
      </c>
      <c r="I13" s="33">
        <v>236.50000000000003</v>
      </c>
      <c r="J13" s="33">
        <v>236.50000000000003</v>
      </c>
      <c r="K13" s="33">
        <v>352</v>
      </c>
      <c r="L13" s="33">
        <v>275</v>
      </c>
      <c r="M13" s="33">
        <v>253.00000000000003</v>
      </c>
    </row>
    <row r="14" spans="1:13" ht="16.5" x14ac:dyDescent="0.3">
      <c r="A14" s="57" t="s">
        <v>1228</v>
      </c>
      <c r="B14" s="60"/>
      <c r="C14" s="33">
        <v>280</v>
      </c>
      <c r="D14" s="33">
        <v>280</v>
      </c>
      <c r="E14" s="33"/>
      <c r="F14" s="33"/>
      <c r="G14" s="33"/>
      <c r="H14" s="33"/>
      <c r="I14" s="33">
        <v>150</v>
      </c>
      <c r="J14" s="33">
        <v>230</v>
      </c>
      <c r="K14" s="33"/>
      <c r="L14" s="33"/>
      <c r="M14" s="33"/>
    </row>
    <row r="15" spans="1:13" ht="16.5" x14ac:dyDescent="0.3">
      <c r="A15" s="71" t="s">
        <v>299</v>
      </c>
      <c r="B15" s="60"/>
      <c r="C15" s="33">
        <v>300</v>
      </c>
      <c r="D15" s="33"/>
      <c r="E15" s="33"/>
      <c r="F15" s="33">
        <v>105</v>
      </c>
      <c r="G15" s="33"/>
      <c r="H15" s="33">
        <v>285</v>
      </c>
      <c r="I15" s="33"/>
      <c r="J15" s="33">
        <v>185</v>
      </c>
      <c r="K15" s="33"/>
      <c r="L15" s="33"/>
      <c r="M15" s="33"/>
    </row>
    <row r="16" spans="1:13" ht="16.5" x14ac:dyDescent="0.3">
      <c r="A16" s="57" t="s">
        <v>426</v>
      </c>
      <c r="B16" s="60">
        <v>240</v>
      </c>
      <c r="C16" s="33"/>
      <c r="D16" s="33"/>
      <c r="E16" s="33"/>
      <c r="F16" s="33">
        <v>140</v>
      </c>
      <c r="G16" s="33"/>
      <c r="H16" s="33">
        <v>285</v>
      </c>
      <c r="I16" s="33"/>
      <c r="J16" s="33"/>
      <c r="K16" s="33"/>
      <c r="L16" s="33"/>
      <c r="M16" s="33"/>
    </row>
    <row r="17" spans="1:13" ht="16.5" x14ac:dyDescent="0.3">
      <c r="A17" s="71" t="s">
        <v>68</v>
      </c>
      <c r="B17" s="60">
        <v>286</v>
      </c>
      <c r="C17" s="33">
        <v>341</v>
      </c>
      <c r="D17" s="33">
        <v>396</v>
      </c>
      <c r="E17" s="33">
        <v>165</v>
      </c>
      <c r="F17" s="33">
        <v>132</v>
      </c>
      <c r="G17" s="33"/>
      <c r="H17" s="33">
        <v>319</v>
      </c>
      <c r="I17" s="33"/>
      <c r="J17" s="33">
        <v>242</v>
      </c>
      <c r="K17" s="33">
        <v>374</v>
      </c>
      <c r="L17" s="33">
        <v>264</v>
      </c>
      <c r="M17" s="33">
        <v>209</v>
      </c>
    </row>
    <row r="18" spans="1:13" ht="16.5" x14ac:dyDescent="0.3">
      <c r="A18" s="57" t="s">
        <v>1505</v>
      </c>
      <c r="B18" s="60">
        <v>220</v>
      </c>
      <c r="C18" s="33"/>
      <c r="D18" s="33"/>
      <c r="E18" s="33"/>
      <c r="F18" s="33"/>
      <c r="G18" s="33"/>
      <c r="H18" s="33"/>
      <c r="I18" s="33"/>
      <c r="J18" s="33">
        <v>210</v>
      </c>
      <c r="K18" s="33">
        <v>220</v>
      </c>
      <c r="L18" s="33"/>
      <c r="M18" s="33"/>
    </row>
    <row r="19" spans="1:13" ht="16.5" x14ac:dyDescent="0.3">
      <c r="A19" s="71" t="s">
        <v>1160</v>
      </c>
      <c r="B19" s="60">
        <v>330</v>
      </c>
      <c r="C19" s="33"/>
      <c r="D19" s="33"/>
      <c r="E19" s="33">
        <v>275</v>
      </c>
      <c r="F19" s="33">
        <v>159.6</v>
      </c>
      <c r="G19" s="33"/>
      <c r="H19" s="33">
        <v>429</v>
      </c>
      <c r="I19" s="33"/>
      <c r="J19" s="33">
        <v>297</v>
      </c>
      <c r="K19" s="33"/>
      <c r="L19" s="33">
        <v>264</v>
      </c>
      <c r="M19" s="33"/>
    </row>
    <row r="20" spans="1:13" ht="16.5" x14ac:dyDescent="0.3">
      <c r="A20" s="57" t="s">
        <v>251</v>
      </c>
      <c r="B20" s="60"/>
      <c r="C20" s="33"/>
      <c r="D20" s="33">
        <v>309.375</v>
      </c>
      <c r="E20" s="33"/>
      <c r="F20" s="33"/>
      <c r="G20" s="33"/>
      <c r="H20" s="33">
        <v>280.5</v>
      </c>
      <c r="I20" s="33"/>
      <c r="J20" s="33">
        <v>185.625</v>
      </c>
      <c r="K20" s="33"/>
      <c r="L20" s="33"/>
      <c r="M20" s="33"/>
    </row>
    <row r="21" spans="1:13" ht="17.25" thickBot="1" x14ac:dyDescent="0.35">
      <c r="A21" s="76" t="s">
        <v>256</v>
      </c>
      <c r="B21" s="62">
        <v>245</v>
      </c>
      <c r="C21" s="39">
        <v>305</v>
      </c>
      <c r="D21" s="39">
        <v>430</v>
      </c>
      <c r="E21" s="39">
        <v>145</v>
      </c>
      <c r="F21" s="39">
        <v>145</v>
      </c>
      <c r="G21" s="39"/>
      <c r="H21" s="39"/>
      <c r="I21" s="39">
        <v>175</v>
      </c>
      <c r="J21" s="39">
        <v>215</v>
      </c>
      <c r="K21" s="39">
        <v>345</v>
      </c>
      <c r="L21" s="39">
        <v>215</v>
      </c>
      <c r="M21" s="39">
        <v>185</v>
      </c>
    </row>
    <row r="22" spans="1:13" ht="15.75" thickTop="1" x14ac:dyDescent="0.25"/>
    <row r="23" spans="1:13" x14ac:dyDescent="0.25">
      <c r="A23" s="48" t="s">
        <v>186</v>
      </c>
      <c r="B23" s="41">
        <f>AVERAGE(B4:B21)</f>
        <v>289.4979166666667</v>
      </c>
      <c r="C23" s="41">
        <f t="shared" ref="C23:M23" si="0">AVERAGE(C4:C21)</f>
        <v>338.94722222222225</v>
      </c>
      <c r="D23" s="41">
        <f t="shared" si="0"/>
        <v>398.66818181818184</v>
      </c>
      <c r="E23" s="41">
        <f t="shared" si="0"/>
        <v>196.84285714285716</v>
      </c>
      <c r="F23" s="41">
        <f t="shared" si="0"/>
        <v>161.86249999999998</v>
      </c>
      <c r="G23" s="41">
        <f t="shared" si="0"/>
        <v>464</v>
      </c>
      <c r="H23" s="41">
        <f t="shared" si="0"/>
        <v>331.8964285714286</v>
      </c>
      <c r="I23" s="41">
        <f t="shared" si="0"/>
        <v>217.83928571428572</v>
      </c>
      <c r="J23" s="41">
        <f t="shared" si="0"/>
        <v>248.3178125</v>
      </c>
      <c r="K23" s="41">
        <f t="shared" si="0"/>
        <v>340.77916666666664</v>
      </c>
      <c r="L23" s="41">
        <f t="shared" si="0"/>
        <v>253.93437499999999</v>
      </c>
      <c r="M23" s="41">
        <f t="shared" si="0"/>
        <v>222.53928571428574</v>
      </c>
    </row>
    <row r="24" spans="1:13" x14ac:dyDescent="0.25">
      <c r="A24" s="48" t="s">
        <v>187</v>
      </c>
      <c r="B24" s="41">
        <f>STDEV(B4:B21)</f>
        <v>45.358436694357579</v>
      </c>
      <c r="C24" s="41">
        <f t="shared" ref="C24:M24" si="1">STDEV(C4:C21)</f>
        <v>57.186947325805342</v>
      </c>
      <c r="D24" s="41">
        <f t="shared" si="1"/>
        <v>70.592372189660907</v>
      </c>
      <c r="E24" s="41">
        <f t="shared" si="1"/>
        <v>52.826819487291196</v>
      </c>
      <c r="F24" s="41">
        <f t="shared" si="1"/>
        <v>33.74653601752069</v>
      </c>
      <c r="G24" s="41">
        <f t="shared" si="1"/>
        <v>45.033320996790806</v>
      </c>
      <c r="H24" s="41">
        <f t="shared" si="1"/>
        <v>58.970351788927779</v>
      </c>
      <c r="I24" s="41">
        <f t="shared" si="1"/>
        <v>47.163209216203995</v>
      </c>
      <c r="J24" s="41">
        <f t="shared" si="1"/>
        <v>50.990975115496362</v>
      </c>
      <c r="K24" s="41">
        <f t="shared" si="1"/>
        <v>60.73238513484111</v>
      </c>
      <c r="L24" s="41">
        <f t="shared" si="1"/>
        <v>30.20029841828676</v>
      </c>
      <c r="M24" s="41">
        <f t="shared" si="1"/>
        <v>24.866693994942143</v>
      </c>
    </row>
    <row r="25" spans="1:13" x14ac:dyDescent="0.25">
      <c r="A25" s="48" t="s">
        <v>188</v>
      </c>
      <c r="B25" s="41">
        <f>SUM(B23:B24)</f>
        <v>334.85635336102428</v>
      </c>
      <c r="C25" s="41">
        <f t="shared" ref="C25:M25" si="2">SUM(C23:C24)</f>
        <v>396.13416954802761</v>
      </c>
      <c r="D25" s="41">
        <f t="shared" si="2"/>
        <v>469.26055400784276</v>
      </c>
      <c r="E25" s="41">
        <f t="shared" si="2"/>
        <v>249.66967663014836</v>
      </c>
      <c r="F25" s="41">
        <f t="shared" si="2"/>
        <v>195.60903601752068</v>
      </c>
      <c r="G25" s="41">
        <f t="shared" si="2"/>
        <v>509.03332099679079</v>
      </c>
      <c r="H25" s="41">
        <f t="shared" si="2"/>
        <v>390.86678036035636</v>
      </c>
      <c r="I25" s="41">
        <f t="shared" si="2"/>
        <v>265.00249493048972</v>
      </c>
      <c r="J25" s="41">
        <f t="shared" si="2"/>
        <v>299.30878761549639</v>
      </c>
      <c r="K25" s="41">
        <f t="shared" si="2"/>
        <v>401.51155180150772</v>
      </c>
      <c r="L25" s="41">
        <f t="shared" si="2"/>
        <v>284.13467341828675</v>
      </c>
      <c r="M25" s="41">
        <f t="shared" si="2"/>
        <v>247.40597970922789</v>
      </c>
    </row>
    <row r="27" spans="1:13" x14ac:dyDescent="0.25">
      <c r="A27" s="72" t="s">
        <v>195</v>
      </c>
    </row>
    <row r="28" spans="1:13" x14ac:dyDescent="0.25">
      <c r="A28" s="43" t="s">
        <v>193</v>
      </c>
    </row>
    <row r="29" spans="1:13" x14ac:dyDescent="0.25">
      <c r="A29" s="44" t="s">
        <v>191</v>
      </c>
      <c r="B29" s="45" t="s">
        <v>192</v>
      </c>
    </row>
    <row r="30" spans="1:13" x14ac:dyDescent="0.25">
      <c r="A30" s="46" t="s">
        <v>189</v>
      </c>
      <c r="B30" s="47" t="s">
        <v>190</v>
      </c>
    </row>
  </sheetData>
  <mergeCells count="1">
    <mergeCell ref="B1:M1"/>
  </mergeCells>
  <conditionalFormatting pivot="1" sqref="B4:M21">
    <cfRule type="cellIs" dxfId="17" priority="4" operator="greaterThan">
      <formula>B$25</formula>
    </cfRule>
  </conditionalFormatting>
  <conditionalFormatting pivot="1" sqref="B4:M21">
    <cfRule type="cellIs" dxfId="16" priority="3" operator="between">
      <formula>B$23</formula>
      <formula>B$25</formula>
    </cfRule>
  </conditionalFormatting>
  <conditionalFormatting pivot="1" sqref="B4:M21">
    <cfRule type="cellIs" dxfId="15" priority="2" operator="lessThan">
      <formula>B$23</formula>
    </cfRule>
  </conditionalFormatting>
  <conditionalFormatting pivot="1" sqref="B4:M21">
    <cfRule type="containsBlanks" dxfId="14" priority="1">
      <formula>LEN(TRIM(B4))=0</formula>
    </cfRule>
  </conditionalFormatting>
  <hyperlinks>
    <hyperlink ref="A1" location="Summary!A1" display="Link to SUMMARY Worksheet" xr:uid="{F7496ECC-62B2-44B9-8AA8-49ADB29B4A6B}"/>
  </hyperlinks>
  <pageMargins left="0.7" right="0.7" top="0.75" bottom="0.75" header="0.3" footer="0.3"/>
  <headerFooter>
    <oddHeader>&amp;C&amp;"Calibri"&amp;12&amp;KFF0000 OFFICIAL&amp;1#_x000D_</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0486F-B308-4E0A-8129-9EDA0D1A22E3}">
  <sheetPr>
    <tabColor theme="2" tint="-9.9978637043366805E-2"/>
  </sheetPr>
  <dimension ref="A1:F134"/>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1457</v>
      </c>
      <c r="C1" s="165"/>
      <c r="D1" s="165"/>
      <c r="E1" s="165"/>
      <c r="F1" s="165"/>
    </row>
    <row r="2" spans="1:6" ht="30.75" thickTop="1" x14ac:dyDescent="0.25">
      <c r="A2" s="83" t="s">
        <v>112</v>
      </c>
      <c r="B2" s="84" t="s">
        <v>0</v>
      </c>
      <c r="C2" s="83" t="s">
        <v>1</v>
      </c>
      <c r="D2" s="83" t="s">
        <v>2</v>
      </c>
      <c r="E2" s="84" t="s">
        <v>3</v>
      </c>
      <c r="F2" s="85" t="s">
        <v>4</v>
      </c>
    </row>
    <row r="3" spans="1:6" x14ac:dyDescent="0.25">
      <c r="A3" s="4" t="s">
        <v>838</v>
      </c>
      <c r="B3" s="4" t="s">
        <v>5</v>
      </c>
      <c r="C3" s="4" t="s">
        <v>1456</v>
      </c>
      <c r="D3" s="4" t="s">
        <v>18</v>
      </c>
      <c r="E3" s="5">
        <v>370.97500000000002</v>
      </c>
      <c r="F3" s="4" t="s">
        <v>95</v>
      </c>
    </row>
    <row r="4" spans="1:6" x14ac:dyDescent="0.25">
      <c r="A4" s="11" t="s">
        <v>838</v>
      </c>
      <c r="B4" s="11" t="s">
        <v>5</v>
      </c>
      <c r="C4" s="11" t="s">
        <v>1456</v>
      </c>
      <c r="D4" s="11" t="s">
        <v>21</v>
      </c>
      <c r="E4" s="73">
        <v>339.625</v>
      </c>
      <c r="F4" s="11" t="s">
        <v>96</v>
      </c>
    </row>
    <row r="5" spans="1:6" x14ac:dyDescent="0.25">
      <c r="A5" s="4" t="s">
        <v>838</v>
      </c>
      <c r="B5" s="4" t="s">
        <v>5</v>
      </c>
      <c r="C5" s="4" t="s">
        <v>1456</v>
      </c>
      <c r="D5" s="4" t="s">
        <v>42</v>
      </c>
      <c r="E5" s="5">
        <v>266.47500000000002</v>
      </c>
      <c r="F5" s="4" t="s">
        <v>97</v>
      </c>
    </row>
    <row r="6" spans="1:6" x14ac:dyDescent="0.25">
      <c r="A6" s="11" t="s">
        <v>838</v>
      </c>
      <c r="B6" s="11" t="s">
        <v>5</v>
      </c>
      <c r="C6" s="11" t="s">
        <v>1456</v>
      </c>
      <c r="D6" s="11" t="s">
        <v>10</v>
      </c>
      <c r="E6" s="73">
        <v>219.45</v>
      </c>
      <c r="F6" s="11" t="s">
        <v>98</v>
      </c>
    </row>
    <row r="7" spans="1:6" x14ac:dyDescent="0.25">
      <c r="A7" s="4" t="s">
        <v>838</v>
      </c>
      <c r="B7" s="4" t="s">
        <v>5</v>
      </c>
      <c r="C7" s="4" t="s">
        <v>1456</v>
      </c>
      <c r="D7" s="4" t="s">
        <v>12</v>
      </c>
      <c r="E7" s="5">
        <v>156.75</v>
      </c>
      <c r="F7" s="4" t="s">
        <v>100</v>
      </c>
    </row>
    <row r="8" spans="1:6" ht="15.75" thickBot="1" x14ac:dyDescent="0.3">
      <c r="A8" s="12" t="s">
        <v>838</v>
      </c>
      <c r="B8" s="12" t="s">
        <v>5</v>
      </c>
      <c r="C8" s="12" t="s">
        <v>1456</v>
      </c>
      <c r="D8" s="12" t="s">
        <v>13</v>
      </c>
      <c r="E8" s="74">
        <v>203.77500000000001</v>
      </c>
      <c r="F8" s="12" t="s">
        <v>102</v>
      </c>
    </row>
    <row r="9" spans="1:6" ht="43.5" thickTop="1" x14ac:dyDescent="0.25">
      <c r="A9" s="86" t="s">
        <v>466</v>
      </c>
      <c r="B9" s="86" t="s">
        <v>330</v>
      </c>
      <c r="C9" s="86" t="s">
        <v>1458</v>
      </c>
      <c r="D9" s="86" t="s">
        <v>40</v>
      </c>
      <c r="E9" s="87">
        <v>510</v>
      </c>
      <c r="F9" s="86"/>
    </row>
    <row r="10" spans="1:6" ht="42.75" x14ac:dyDescent="0.25">
      <c r="A10" s="11" t="s">
        <v>466</v>
      </c>
      <c r="B10" s="11" t="s">
        <v>330</v>
      </c>
      <c r="C10" s="11" t="s">
        <v>1458</v>
      </c>
      <c r="D10" s="11" t="s">
        <v>18</v>
      </c>
      <c r="E10" s="73">
        <v>380</v>
      </c>
      <c r="F10" s="11"/>
    </row>
    <row r="11" spans="1:6" ht="42.75" x14ac:dyDescent="0.25">
      <c r="A11" s="4" t="s">
        <v>466</v>
      </c>
      <c r="B11" s="4" t="s">
        <v>330</v>
      </c>
      <c r="C11" s="4" t="s">
        <v>1458</v>
      </c>
      <c r="D11" s="4" t="s">
        <v>21</v>
      </c>
      <c r="E11" s="5">
        <v>330</v>
      </c>
      <c r="F11" s="4"/>
    </row>
    <row r="12" spans="1:6" ht="42.75" x14ac:dyDescent="0.25">
      <c r="A12" s="11" t="s">
        <v>466</v>
      </c>
      <c r="B12" s="11" t="s">
        <v>198</v>
      </c>
      <c r="C12" s="11" t="s">
        <v>1458</v>
      </c>
      <c r="D12" s="11" t="s">
        <v>42</v>
      </c>
      <c r="E12" s="73">
        <v>280</v>
      </c>
      <c r="F12" s="11"/>
    </row>
    <row r="13" spans="1:6" ht="43.5" thickBot="1" x14ac:dyDescent="0.3">
      <c r="A13" s="50" t="s">
        <v>466</v>
      </c>
      <c r="B13" s="50" t="s">
        <v>330</v>
      </c>
      <c r="C13" s="50" t="s">
        <v>1458</v>
      </c>
      <c r="D13" s="50" t="s">
        <v>10</v>
      </c>
      <c r="E13" s="51">
        <v>225</v>
      </c>
      <c r="F13" s="50"/>
    </row>
    <row r="14" spans="1:6" ht="86.25" thickTop="1" x14ac:dyDescent="0.25">
      <c r="A14" s="88" t="s">
        <v>44</v>
      </c>
      <c r="B14" s="88" t="s">
        <v>38</v>
      </c>
      <c r="C14" s="88" t="s">
        <v>1459</v>
      </c>
      <c r="D14" s="88" t="s">
        <v>40</v>
      </c>
      <c r="E14" s="89">
        <v>420</v>
      </c>
      <c r="F14" s="88" t="s">
        <v>212</v>
      </c>
    </row>
    <row r="15" spans="1:6" ht="85.5" x14ac:dyDescent="0.25">
      <c r="A15" s="4" t="s">
        <v>44</v>
      </c>
      <c r="B15" s="4" t="s">
        <v>38</v>
      </c>
      <c r="C15" s="4" t="s">
        <v>1459</v>
      </c>
      <c r="D15" s="4" t="s">
        <v>18</v>
      </c>
      <c r="E15" s="5">
        <v>420</v>
      </c>
      <c r="F15" s="4" t="s">
        <v>212</v>
      </c>
    </row>
    <row r="16" spans="1:6" ht="85.5" x14ac:dyDescent="0.25">
      <c r="A16" s="11" t="s">
        <v>44</v>
      </c>
      <c r="B16" s="11" t="s">
        <v>38</v>
      </c>
      <c r="C16" s="11" t="s">
        <v>1459</v>
      </c>
      <c r="D16" s="11" t="s">
        <v>7</v>
      </c>
      <c r="E16" s="73">
        <v>375</v>
      </c>
      <c r="F16" s="11" t="s">
        <v>212</v>
      </c>
    </row>
    <row r="17" spans="1:6" ht="85.5" x14ac:dyDescent="0.25">
      <c r="A17" s="4" t="s">
        <v>44</v>
      </c>
      <c r="B17" s="4" t="s">
        <v>38</v>
      </c>
      <c r="C17" s="4" t="s">
        <v>1459</v>
      </c>
      <c r="D17" s="4" t="s">
        <v>21</v>
      </c>
      <c r="E17" s="5">
        <v>375</v>
      </c>
      <c r="F17" s="4" t="s">
        <v>212</v>
      </c>
    </row>
    <row r="18" spans="1:6" ht="85.5" x14ac:dyDescent="0.25">
      <c r="A18" s="11" t="s">
        <v>44</v>
      </c>
      <c r="B18" s="11" t="s">
        <v>38</v>
      </c>
      <c r="C18" s="11" t="s">
        <v>1459</v>
      </c>
      <c r="D18" s="11" t="s">
        <v>42</v>
      </c>
      <c r="E18" s="73">
        <v>340</v>
      </c>
      <c r="F18" s="11" t="s">
        <v>212</v>
      </c>
    </row>
    <row r="19" spans="1:6" ht="85.5" x14ac:dyDescent="0.25">
      <c r="A19" s="4" t="s">
        <v>44</v>
      </c>
      <c r="B19" s="4" t="s">
        <v>38</v>
      </c>
      <c r="C19" s="4" t="s">
        <v>1459</v>
      </c>
      <c r="D19" s="4" t="s">
        <v>9</v>
      </c>
      <c r="E19" s="5">
        <v>340</v>
      </c>
      <c r="F19" s="4" t="s">
        <v>212</v>
      </c>
    </row>
    <row r="20" spans="1:6" ht="85.5" x14ac:dyDescent="0.25">
      <c r="A20" s="11" t="s">
        <v>44</v>
      </c>
      <c r="B20" s="11" t="s">
        <v>38</v>
      </c>
      <c r="C20" s="11" t="s">
        <v>1459</v>
      </c>
      <c r="D20" s="11" t="s">
        <v>10</v>
      </c>
      <c r="E20" s="73">
        <v>290</v>
      </c>
      <c r="F20" s="11" t="s">
        <v>212</v>
      </c>
    </row>
    <row r="21" spans="1:6" ht="85.5" x14ac:dyDescent="0.25">
      <c r="A21" s="4" t="s">
        <v>44</v>
      </c>
      <c r="B21" s="4" t="s">
        <v>38</v>
      </c>
      <c r="C21" s="4" t="s">
        <v>1459</v>
      </c>
      <c r="D21" s="4" t="s">
        <v>25</v>
      </c>
      <c r="E21" s="5">
        <v>290</v>
      </c>
      <c r="F21" s="4" t="s">
        <v>212</v>
      </c>
    </row>
    <row r="22" spans="1:6" ht="85.5" x14ac:dyDescent="0.25">
      <c r="A22" s="11" t="s">
        <v>44</v>
      </c>
      <c r="B22" s="11" t="s">
        <v>38</v>
      </c>
      <c r="C22" s="11" t="s">
        <v>1459</v>
      </c>
      <c r="D22" s="11" t="s">
        <v>34</v>
      </c>
      <c r="E22" s="73">
        <v>230</v>
      </c>
      <c r="F22" s="11" t="s">
        <v>212</v>
      </c>
    </row>
    <row r="23" spans="1:6" ht="85.5" x14ac:dyDescent="0.25">
      <c r="A23" s="4" t="s">
        <v>44</v>
      </c>
      <c r="B23" s="4" t="s">
        <v>38</v>
      </c>
      <c r="C23" s="4" t="s">
        <v>1459</v>
      </c>
      <c r="D23" s="4" t="s">
        <v>13</v>
      </c>
      <c r="E23" s="5">
        <v>250</v>
      </c>
      <c r="F23" s="4" t="s">
        <v>212</v>
      </c>
    </row>
    <row r="24" spans="1:6" ht="85.5" x14ac:dyDescent="0.25">
      <c r="A24" s="11" t="s">
        <v>44</v>
      </c>
      <c r="B24" s="11" t="s">
        <v>38</v>
      </c>
      <c r="C24" s="11" t="s">
        <v>1459</v>
      </c>
      <c r="D24" s="11" t="s">
        <v>43</v>
      </c>
      <c r="E24" s="73">
        <v>200</v>
      </c>
      <c r="F24" s="11" t="s">
        <v>212</v>
      </c>
    </row>
    <row r="25" spans="1:6" ht="86.25" thickBot="1" x14ac:dyDescent="0.3">
      <c r="A25" s="50" t="s">
        <v>44</v>
      </c>
      <c r="B25" s="50" t="s">
        <v>38</v>
      </c>
      <c r="C25" s="50" t="s">
        <v>1459</v>
      </c>
      <c r="D25" s="50" t="s">
        <v>12</v>
      </c>
      <c r="E25" s="51">
        <v>180</v>
      </c>
      <c r="F25" s="50" t="s">
        <v>212</v>
      </c>
    </row>
    <row r="26" spans="1:6" ht="29.25" thickTop="1" x14ac:dyDescent="0.25">
      <c r="A26" s="11" t="s">
        <v>1460</v>
      </c>
      <c r="B26" s="11" t="s">
        <v>1461</v>
      </c>
      <c r="C26" s="11" t="s">
        <v>1462</v>
      </c>
      <c r="D26" s="11" t="s">
        <v>18</v>
      </c>
      <c r="E26" s="73">
        <v>446</v>
      </c>
      <c r="F26" s="11" t="s">
        <v>1464</v>
      </c>
    </row>
    <row r="27" spans="1:6" ht="28.5" x14ac:dyDescent="0.25">
      <c r="A27" s="4" t="s">
        <v>1460</v>
      </c>
      <c r="B27" s="4" t="s">
        <v>1463</v>
      </c>
      <c r="C27" s="4" t="s">
        <v>1462</v>
      </c>
      <c r="D27" s="4" t="s">
        <v>42</v>
      </c>
      <c r="E27" s="5">
        <v>374</v>
      </c>
      <c r="F27" s="4" t="s">
        <v>1464</v>
      </c>
    </row>
    <row r="28" spans="1:6" ht="28.5" x14ac:dyDescent="0.25">
      <c r="A28" s="11" t="s">
        <v>1460</v>
      </c>
      <c r="B28" s="11" t="s">
        <v>1463</v>
      </c>
      <c r="C28" s="11" t="s">
        <v>1462</v>
      </c>
      <c r="D28" s="11" t="s">
        <v>9</v>
      </c>
      <c r="E28" s="73">
        <v>341</v>
      </c>
      <c r="F28" s="11" t="s">
        <v>1464</v>
      </c>
    </row>
    <row r="29" spans="1:6" ht="28.5" x14ac:dyDescent="0.25">
      <c r="A29" s="4" t="s">
        <v>1460</v>
      </c>
      <c r="B29" s="4" t="s">
        <v>1463</v>
      </c>
      <c r="C29" s="4" t="s">
        <v>1462</v>
      </c>
      <c r="D29" s="4" t="s">
        <v>10</v>
      </c>
      <c r="E29" s="5">
        <v>303</v>
      </c>
      <c r="F29" s="4" t="s">
        <v>1465</v>
      </c>
    </row>
    <row r="30" spans="1:6" ht="28.5" x14ac:dyDescent="0.25">
      <c r="A30" s="11" t="s">
        <v>1460</v>
      </c>
      <c r="B30" s="11" t="s">
        <v>1463</v>
      </c>
      <c r="C30" s="11" t="s">
        <v>1462</v>
      </c>
      <c r="D30" s="11" t="s">
        <v>25</v>
      </c>
      <c r="E30" s="73">
        <v>253</v>
      </c>
      <c r="F30" s="11" t="s">
        <v>1466</v>
      </c>
    </row>
    <row r="31" spans="1:6" ht="28.5" x14ac:dyDescent="0.25">
      <c r="A31" s="4" t="s">
        <v>1460</v>
      </c>
      <c r="B31" s="4" t="s">
        <v>1463</v>
      </c>
      <c r="C31" s="4" t="s">
        <v>1462</v>
      </c>
      <c r="D31" s="4" t="s">
        <v>13</v>
      </c>
      <c r="E31" s="5">
        <v>226</v>
      </c>
      <c r="F31" s="4" t="s">
        <v>1467</v>
      </c>
    </row>
    <row r="32" spans="1:6" ht="28.5" x14ac:dyDescent="0.25">
      <c r="A32" s="11" t="s">
        <v>1460</v>
      </c>
      <c r="B32" s="11" t="s">
        <v>1463</v>
      </c>
      <c r="C32" s="11" t="s">
        <v>1462</v>
      </c>
      <c r="D32" s="11" t="s">
        <v>43</v>
      </c>
      <c r="E32" s="73">
        <v>204</v>
      </c>
      <c r="F32" s="11" t="s">
        <v>1468</v>
      </c>
    </row>
    <row r="33" spans="1:6" ht="29.25" thickBot="1" x14ac:dyDescent="0.3">
      <c r="A33" s="50" t="s">
        <v>1460</v>
      </c>
      <c r="B33" s="50" t="s">
        <v>1463</v>
      </c>
      <c r="C33" s="50" t="s">
        <v>1462</v>
      </c>
      <c r="D33" s="50" t="s">
        <v>43</v>
      </c>
      <c r="E33" s="51">
        <v>242</v>
      </c>
      <c r="F33" s="50" t="s">
        <v>1469</v>
      </c>
    </row>
    <row r="34" spans="1:6" ht="15.75" thickTop="1" x14ac:dyDescent="0.25">
      <c r="A34" s="88" t="s">
        <v>61</v>
      </c>
      <c r="B34" s="88" t="s">
        <v>53</v>
      </c>
      <c r="C34" s="88" t="s">
        <v>1456</v>
      </c>
      <c r="D34" s="88" t="s">
        <v>18</v>
      </c>
      <c r="E34" s="89">
        <v>407</v>
      </c>
      <c r="F34" s="88" t="s">
        <v>18</v>
      </c>
    </row>
    <row r="35" spans="1:6" x14ac:dyDescent="0.25">
      <c r="A35" s="4" t="s">
        <v>61</v>
      </c>
      <c r="B35" s="4" t="s">
        <v>53</v>
      </c>
      <c r="C35" s="4" t="s">
        <v>1456</v>
      </c>
      <c r="D35" s="4" t="s">
        <v>42</v>
      </c>
      <c r="E35" s="5">
        <v>385</v>
      </c>
      <c r="F35" s="4" t="s">
        <v>54</v>
      </c>
    </row>
    <row r="36" spans="1:6" x14ac:dyDescent="0.25">
      <c r="A36" s="11" t="s">
        <v>61</v>
      </c>
      <c r="B36" s="11" t="s">
        <v>53</v>
      </c>
      <c r="C36" s="11" t="s">
        <v>1456</v>
      </c>
      <c r="D36" s="11" t="s">
        <v>9</v>
      </c>
      <c r="E36" s="73">
        <v>341</v>
      </c>
      <c r="F36" s="11" t="s">
        <v>55</v>
      </c>
    </row>
    <row r="37" spans="1:6" x14ac:dyDescent="0.25">
      <c r="A37" s="4" t="s">
        <v>61</v>
      </c>
      <c r="B37" s="4" t="s">
        <v>53</v>
      </c>
      <c r="C37" s="4" t="s">
        <v>1456</v>
      </c>
      <c r="D37" s="4" t="s">
        <v>34</v>
      </c>
      <c r="E37" s="5">
        <v>308</v>
      </c>
      <c r="F37" s="4" t="s">
        <v>56</v>
      </c>
    </row>
    <row r="38" spans="1:6" ht="28.5" x14ac:dyDescent="0.25">
      <c r="A38" s="11" t="s">
        <v>61</v>
      </c>
      <c r="B38" s="11" t="s">
        <v>53</v>
      </c>
      <c r="C38" s="11" t="s">
        <v>1456</v>
      </c>
      <c r="D38" s="11" t="s">
        <v>10</v>
      </c>
      <c r="E38" s="73">
        <v>264</v>
      </c>
      <c r="F38" s="11" t="s">
        <v>57</v>
      </c>
    </row>
    <row r="39" spans="1:6" x14ac:dyDescent="0.25">
      <c r="A39" s="4" t="s">
        <v>61</v>
      </c>
      <c r="B39" s="4" t="s">
        <v>53</v>
      </c>
      <c r="C39" s="4" t="s">
        <v>1456</v>
      </c>
      <c r="D39" s="4" t="s">
        <v>13</v>
      </c>
      <c r="E39" s="5">
        <v>231</v>
      </c>
      <c r="F39" s="4" t="s">
        <v>58</v>
      </c>
    </row>
    <row r="40" spans="1:6" x14ac:dyDescent="0.25">
      <c r="A40" s="11" t="s">
        <v>61</v>
      </c>
      <c r="B40" s="11" t="s">
        <v>53</v>
      </c>
      <c r="C40" s="11" t="s">
        <v>1456</v>
      </c>
      <c r="D40" s="11" t="s">
        <v>13</v>
      </c>
      <c r="E40" s="73">
        <v>198</v>
      </c>
      <c r="F40" s="11" t="s">
        <v>59</v>
      </c>
    </row>
    <row r="41" spans="1:6" ht="15.75" thickBot="1" x14ac:dyDescent="0.3">
      <c r="A41" s="50" t="s">
        <v>61</v>
      </c>
      <c r="B41" s="50" t="s">
        <v>53</v>
      </c>
      <c r="C41" s="50" t="s">
        <v>1456</v>
      </c>
      <c r="D41" s="50" t="s">
        <v>12</v>
      </c>
      <c r="E41" s="51">
        <v>187</v>
      </c>
      <c r="F41" s="50" t="s">
        <v>60</v>
      </c>
    </row>
    <row r="42" spans="1:6" ht="29.25" thickTop="1" x14ac:dyDescent="0.25">
      <c r="A42" s="88" t="s">
        <v>222</v>
      </c>
      <c r="B42" s="88" t="s">
        <v>732</v>
      </c>
      <c r="C42" s="88" t="s">
        <v>1470</v>
      </c>
      <c r="D42" s="88" t="s">
        <v>18</v>
      </c>
      <c r="E42" s="89">
        <v>550</v>
      </c>
      <c r="F42" s="88" t="s">
        <v>1477</v>
      </c>
    </row>
    <row r="43" spans="1:6" ht="28.5" x14ac:dyDescent="0.25">
      <c r="A43" s="4" t="s">
        <v>222</v>
      </c>
      <c r="B43" s="4" t="s">
        <v>1471</v>
      </c>
      <c r="C43" s="4" t="s">
        <v>1470</v>
      </c>
      <c r="D43" s="4" t="s">
        <v>18</v>
      </c>
      <c r="E43" s="5">
        <v>412.5</v>
      </c>
      <c r="F43" s="4" t="s">
        <v>1477</v>
      </c>
    </row>
    <row r="44" spans="1:6" ht="28.5" x14ac:dyDescent="0.25">
      <c r="A44" s="11" t="s">
        <v>222</v>
      </c>
      <c r="B44" s="11" t="s">
        <v>5</v>
      </c>
      <c r="C44" s="11" t="s">
        <v>1472</v>
      </c>
      <c r="D44" s="11" t="s">
        <v>21</v>
      </c>
      <c r="E44" s="73">
        <v>471.9</v>
      </c>
      <c r="F44" s="11" t="s">
        <v>224</v>
      </c>
    </row>
    <row r="45" spans="1:6" ht="28.5" x14ac:dyDescent="0.25">
      <c r="A45" s="4" t="s">
        <v>222</v>
      </c>
      <c r="B45" s="4" t="s">
        <v>5</v>
      </c>
      <c r="C45" s="4" t="s">
        <v>1473</v>
      </c>
      <c r="D45" s="4" t="s">
        <v>10</v>
      </c>
      <c r="E45" s="5">
        <v>384.31</v>
      </c>
      <c r="F45" s="4" t="s">
        <v>1478</v>
      </c>
    </row>
    <row r="46" spans="1:6" ht="42.75" x14ac:dyDescent="0.25">
      <c r="A46" s="11" t="s">
        <v>222</v>
      </c>
      <c r="B46" s="11" t="s">
        <v>5</v>
      </c>
      <c r="C46" s="11" t="s">
        <v>1474</v>
      </c>
      <c r="D46" s="11" t="s">
        <v>10</v>
      </c>
      <c r="E46" s="73">
        <v>288.75</v>
      </c>
      <c r="F46" s="11" t="s">
        <v>228</v>
      </c>
    </row>
    <row r="47" spans="1:6" x14ac:dyDescent="0.25">
      <c r="A47" s="4" t="s">
        <v>222</v>
      </c>
      <c r="B47" s="4" t="s">
        <v>5</v>
      </c>
      <c r="C47" s="4" t="s">
        <v>1475</v>
      </c>
      <c r="D47" s="4" t="s">
        <v>12</v>
      </c>
      <c r="E47" s="5">
        <v>225.5</v>
      </c>
      <c r="F47" s="4"/>
    </row>
    <row r="48" spans="1:6" ht="28.5" x14ac:dyDescent="0.25">
      <c r="A48" s="11" t="s">
        <v>222</v>
      </c>
      <c r="B48" s="11" t="s">
        <v>732</v>
      </c>
      <c r="C48" s="11" t="s">
        <v>1476</v>
      </c>
      <c r="D48" s="11" t="s">
        <v>10</v>
      </c>
      <c r="E48" s="73">
        <v>384.31</v>
      </c>
      <c r="F48" s="11" t="s">
        <v>1479</v>
      </c>
    </row>
    <row r="49" spans="1:6" ht="29.25" thickBot="1" x14ac:dyDescent="0.3">
      <c r="A49" s="50" t="s">
        <v>222</v>
      </c>
      <c r="B49" s="50" t="s">
        <v>351</v>
      </c>
      <c r="C49" s="50" t="s">
        <v>1473</v>
      </c>
      <c r="D49" s="50" t="s">
        <v>10</v>
      </c>
      <c r="E49" s="51">
        <v>384.31</v>
      </c>
      <c r="F49" s="50" t="s">
        <v>1478</v>
      </c>
    </row>
    <row r="50" spans="1:6" ht="29.25" thickTop="1" x14ac:dyDescent="0.25">
      <c r="A50" s="88" t="s">
        <v>1480</v>
      </c>
      <c r="B50" s="88" t="s">
        <v>198</v>
      </c>
      <c r="C50" s="88" t="s">
        <v>1481</v>
      </c>
      <c r="D50" s="88" t="s">
        <v>7</v>
      </c>
      <c r="E50" s="89">
        <v>378.67500000000001</v>
      </c>
      <c r="F50" s="88" t="s">
        <v>1482</v>
      </c>
    </row>
    <row r="51" spans="1:6" ht="28.5" x14ac:dyDescent="0.25">
      <c r="A51" s="4" t="s">
        <v>1480</v>
      </c>
      <c r="B51" s="4" t="s">
        <v>198</v>
      </c>
      <c r="C51" s="4" t="s">
        <v>1481</v>
      </c>
      <c r="D51" s="4" t="s">
        <v>42</v>
      </c>
      <c r="E51" s="5">
        <v>303.875</v>
      </c>
      <c r="F51" s="4" t="s">
        <v>1483</v>
      </c>
    </row>
    <row r="52" spans="1:6" ht="28.5" x14ac:dyDescent="0.25">
      <c r="A52" s="11" t="s">
        <v>1480</v>
      </c>
      <c r="B52" s="11" t="s">
        <v>198</v>
      </c>
      <c r="C52" s="11" t="s">
        <v>1481</v>
      </c>
      <c r="D52" s="11" t="s">
        <v>9</v>
      </c>
      <c r="E52" s="73">
        <v>247.77500000000001</v>
      </c>
      <c r="F52" s="11" t="s">
        <v>1484</v>
      </c>
    </row>
    <row r="53" spans="1:6" x14ac:dyDescent="0.25">
      <c r="A53" s="4" t="s">
        <v>1480</v>
      </c>
      <c r="B53" s="4" t="s">
        <v>198</v>
      </c>
      <c r="C53" s="4" t="s">
        <v>1481</v>
      </c>
      <c r="D53" s="4" t="s">
        <v>34</v>
      </c>
      <c r="E53" s="5">
        <v>247.77500000000001</v>
      </c>
      <c r="F53" s="4" t="s">
        <v>1485</v>
      </c>
    </row>
    <row r="54" spans="1:6" ht="28.5" x14ac:dyDescent="0.25">
      <c r="A54" s="11" t="s">
        <v>1480</v>
      </c>
      <c r="B54" s="11" t="s">
        <v>198</v>
      </c>
      <c r="C54" s="11" t="s">
        <v>1481</v>
      </c>
      <c r="D54" s="11" t="s">
        <v>10</v>
      </c>
      <c r="E54" s="73">
        <v>224.4</v>
      </c>
      <c r="F54" s="11" t="s">
        <v>1486</v>
      </c>
    </row>
    <row r="55" spans="1:6" ht="28.5" x14ac:dyDescent="0.25">
      <c r="A55" s="4" t="s">
        <v>1480</v>
      </c>
      <c r="B55" s="4" t="s">
        <v>198</v>
      </c>
      <c r="C55" s="4" t="s">
        <v>1481</v>
      </c>
      <c r="D55" s="4" t="s">
        <v>25</v>
      </c>
      <c r="E55" s="5">
        <v>210.375</v>
      </c>
      <c r="F55" s="4" t="s">
        <v>1487</v>
      </c>
    </row>
    <row r="56" spans="1:6" ht="28.5" x14ac:dyDescent="0.25">
      <c r="A56" s="11" t="s">
        <v>1480</v>
      </c>
      <c r="B56" s="11" t="s">
        <v>198</v>
      </c>
      <c r="C56" s="11" t="s">
        <v>1481</v>
      </c>
      <c r="D56" s="11" t="s">
        <v>25</v>
      </c>
      <c r="E56" s="73">
        <v>177.65</v>
      </c>
      <c r="F56" s="11" t="s">
        <v>1488</v>
      </c>
    </row>
    <row r="57" spans="1:6" ht="28.5" x14ac:dyDescent="0.25">
      <c r="A57" s="4" t="s">
        <v>1480</v>
      </c>
      <c r="B57" s="4" t="s">
        <v>198</v>
      </c>
      <c r="C57" s="4" t="s">
        <v>1481</v>
      </c>
      <c r="D57" s="4" t="s">
        <v>25</v>
      </c>
      <c r="E57" s="5">
        <v>149.6</v>
      </c>
      <c r="F57" s="4" t="s">
        <v>1489</v>
      </c>
    </row>
    <row r="58" spans="1:6" x14ac:dyDescent="0.25">
      <c r="A58" s="11" t="s">
        <v>1480</v>
      </c>
      <c r="B58" s="11" t="s">
        <v>198</v>
      </c>
      <c r="C58" s="11" t="s">
        <v>1481</v>
      </c>
      <c r="D58" s="11" t="s">
        <v>12</v>
      </c>
      <c r="E58" s="73">
        <v>130.9</v>
      </c>
      <c r="F58" s="11" t="s">
        <v>1490</v>
      </c>
    </row>
    <row r="59" spans="1:6" x14ac:dyDescent="0.25">
      <c r="A59" s="4" t="s">
        <v>1480</v>
      </c>
      <c r="B59" s="4" t="s">
        <v>198</v>
      </c>
      <c r="C59" s="4" t="s">
        <v>1481</v>
      </c>
      <c r="D59" s="4" t="s">
        <v>43</v>
      </c>
      <c r="E59" s="5">
        <v>130.9</v>
      </c>
      <c r="F59" s="4" t="s">
        <v>1491</v>
      </c>
    </row>
    <row r="60" spans="1:6" ht="15.75" thickBot="1" x14ac:dyDescent="0.3">
      <c r="A60" s="12" t="s">
        <v>1480</v>
      </c>
      <c r="B60" s="12" t="s">
        <v>198</v>
      </c>
      <c r="C60" s="12" t="s">
        <v>1481</v>
      </c>
      <c r="D60" s="12" t="s">
        <v>43</v>
      </c>
      <c r="E60" s="74">
        <v>130.9</v>
      </c>
      <c r="F60" s="12" t="s">
        <v>1492</v>
      </c>
    </row>
    <row r="61" spans="1:6" ht="15.75" thickTop="1" x14ac:dyDescent="0.25">
      <c r="A61" s="86" t="s">
        <v>1149</v>
      </c>
      <c r="B61" s="86" t="s">
        <v>198</v>
      </c>
      <c r="C61" s="86" t="s">
        <v>1493</v>
      </c>
      <c r="D61" s="86" t="s">
        <v>42</v>
      </c>
      <c r="E61" s="87">
        <v>420</v>
      </c>
      <c r="F61" s="86" t="s">
        <v>1496</v>
      </c>
    </row>
    <row r="62" spans="1:6" x14ac:dyDescent="0.25">
      <c r="A62" s="11" t="s">
        <v>1149</v>
      </c>
      <c r="B62" s="11" t="s">
        <v>198</v>
      </c>
      <c r="C62" s="11" t="s">
        <v>1494</v>
      </c>
      <c r="D62" s="11" t="s">
        <v>9</v>
      </c>
      <c r="E62" s="73">
        <v>320</v>
      </c>
      <c r="F62" s="11" t="s">
        <v>1497</v>
      </c>
    </row>
    <row r="63" spans="1:6" ht="15.75" thickBot="1" x14ac:dyDescent="0.3">
      <c r="A63" s="50" t="s">
        <v>1149</v>
      </c>
      <c r="B63" s="50" t="s">
        <v>198</v>
      </c>
      <c r="C63" s="50" t="s">
        <v>1495</v>
      </c>
      <c r="D63" s="50" t="s">
        <v>25</v>
      </c>
      <c r="E63" s="51">
        <v>210</v>
      </c>
      <c r="F63" s="50" t="s">
        <v>1498</v>
      </c>
    </row>
    <row r="64" spans="1:6" ht="15.75" thickTop="1" x14ac:dyDescent="0.25">
      <c r="A64" s="88" t="s">
        <v>62</v>
      </c>
      <c r="B64" s="88" t="s">
        <v>5</v>
      </c>
      <c r="C64" s="88" t="s">
        <v>1481</v>
      </c>
      <c r="D64" s="88" t="s">
        <v>42</v>
      </c>
      <c r="E64" s="89">
        <v>403.70000000000005</v>
      </c>
      <c r="F64" s="88"/>
    </row>
    <row r="65" spans="1:6" x14ac:dyDescent="0.25">
      <c r="A65" s="4" t="s">
        <v>62</v>
      </c>
      <c r="B65" s="4" t="s">
        <v>5</v>
      </c>
      <c r="C65" s="4" t="s">
        <v>1481</v>
      </c>
      <c r="D65" s="4" t="s">
        <v>9</v>
      </c>
      <c r="E65" s="5">
        <v>304.70000000000005</v>
      </c>
      <c r="F65" s="4"/>
    </row>
    <row r="66" spans="1:6" x14ac:dyDescent="0.25">
      <c r="A66" s="11" t="s">
        <v>62</v>
      </c>
      <c r="B66" s="11" t="s">
        <v>5</v>
      </c>
      <c r="C66" s="11" t="s">
        <v>1481</v>
      </c>
      <c r="D66" s="11" t="s">
        <v>10</v>
      </c>
      <c r="E66" s="73">
        <v>261.8</v>
      </c>
      <c r="F66" s="11"/>
    </row>
    <row r="67" spans="1:6" x14ac:dyDescent="0.25">
      <c r="A67" s="4" t="s">
        <v>62</v>
      </c>
      <c r="B67" s="4" t="s">
        <v>5</v>
      </c>
      <c r="C67" s="4" t="s">
        <v>1481</v>
      </c>
      <c r="D67" s="4" t="s">
        <v>34</v>
      </c>
      <c r="E67" s="5">
        <v>227.70000000000002</v>
      </c>
      <c r="F67" s="4"/>
    </row>
    <row r="68" spans="1:6" ht="15.75" thickBot="1" x14ac:dyDescent="0.3">
      <c r="A68" s="12" t="s">
        <v>62</v>
      </c>
      <c r="B68" s="12" t="s">
        <v>5</v>
      </c>
      <c r="C68" s="12" t="s">
        <v>1481</v>
      </c>
      <c r="D68" s="12" t="s">
        <v>12</v>
      </c>
      <c r="E68" s="74">
        <v>193.60000000000002</v>
      </c>
      <c r="F68" s="12"/>
    </row>
    <row r="69" spans="1:6" ht="15.75" thickTop="1" x14ac:dyDescent="0.25">
      <c r="A69" s="86" t="s">
        <v>277</v>
      </c>
      <c r="B69" s="86" t="s">
        <v>38</v>
      </c>
      <c r="C69" s="86" t="s">
        <v>1456</v>
      </c>
      <c r="D69" s="86" t="s">
        <v>40</v>
      </c>
      <c r="E69" s="87">
        <v>462.00000000000006</v>
      </c>
      <c r="F69" s="86"/>
    </row>
    <row r="70" spans="1:6" x14ac:dyDescent="0.25">
      <c r="A70" s="11" t="s">
        <v>277</v>
      </c>
      <c r="B70" s="11" t="s">
        <v>38</v>
      </c>
      <c r="C70" s="11" t="s">
        <v>1456</v>
      </c>
      <c r="D70" s="11" t="s">
        <v>18</v>
      </c>
      <c r="E70" s="73">
        <v>396.00000000000006</v>
      </c>
      <c r="F70" s="11"/>
    </row>
    <row r="71" spans="1:6" x14ac:dyDescent="0.25">
      <c r="A71" s="4" t="s">
        <v>277</v>
      </c>
      <c r="B71" s="4" t="s">
        <v>38</v>
      </c>
      <c r="C71" s="4" t="s">
        <v>1456</v>
      </c>
      <c r="D71" s="4" t="s">
        <v>7</v>
      </c>
      <c r="E71" s="5">
        <v>352</v>
      </c>
      <c r="F71" s="4"/>
    </row>
    <row r="72" spans="1:6" x14ac:dyDescent="0.25">
      <c r="A72" s="11" t="s">
        <v>277</v>
      </c>
      <c r="B72" s="11" t="s">
        <v>38</v>
      </c>
      <c r="C72" s="11" t="s">
        <v>1456</v>
      </c>
      <c r="D72" s="11" t="s">
        <v>21</v>
      </c>
      <c r="E72" s="73">
        <v>308</v>
      </c>
      <c r="F72" s="11"/>
    </row>
    <row r="73" spans="1:6" x14ac:dyDescent="0.25">
      <c r="A73" s="4" t="s">
        <v>277</v>
      </c>
      <c r="B73" s="4" t="s">
        <v>38</v>
      </c>
      <c r="C73" s="4" t="s">
        <v>1456</v>
      </c>
      <c r="D73" s="4" t="s">
        <v>42</v>
      </c>
      <c r="E73" s="5">
        <v>275</v>
      </c>
      <c r="F73" s="4"/>
    </row>
    <row r="74" spans="1:6" x14ac:dyDescent="0.25">
      <c r="A74" s="11" t="s">
        <v>277</v>
      </c>
      <c r="B74" s="11" t="s">
        <v>38</v>
      </c>
      <c r="C74" s="11" t="s">
        <v>1456</v>
      </c>
      <c r="D74" s="11" t="s">
        <v>9</v>
      </c>
      <c r="E74" s="73">
        <v>258.5</v>
      </c>
      <c r="F74" s="11"/>
    </row>
    <row r="75" spans="1:6" x14ac:dyDescent="0.25">
      <c r="A75" s="4" t="s">
        <v>277</v>
      </c>
      <c r="B75" s="4" t="s">
        <v>38</v>
      </c>
      <c r="C75" s="4" t="s">
        <v>1456</v>
      </c>
      <c r="D75" s="4" t="s">
        <v>10</v>
      </c>
      <c r="E75" s="5">
        <v>236.50000000000003</v>
      </c>
      <c r="F75" s="4"/>
    </row>
    <row r="76" spans="1:6" x14ac:dyDescent="0.25">
      <c r="A76" s="11" t="s">
        <v>277</v>
      </c>
      <c r="B76" s="11" t="s">
        <v>38</v>
      </c>
      <c r="C76" s="11" t="s">
        <v>1456</v>
      </c>
      <c r="D76" s="11" t="s">
        <v>25</v>
      </c>
      <c r="E76" s="73">
        <v>236.50000000000003</v>
      </c>
      <c r="F76" s="11"/>
    </row>
    <row r="77" spans="1:6" x14ac:dyDescent="0.25">
      <c r="A77" s="4" t="s">
        <v>277</v>
      </c>
      <c r="B77" s="4" t="s">
        <v>38</v>
      </c>
      <c r="C77" s="4" t="s">
        <v>1456</v>
      </c>
      <c r="D77" s="4" t="s">
        <v>34</v>
      </c>
      <c r="E77" s="5">
        <v>275</v>
      </c>
      <c r="F77" s="4"/>
    </row>
    <row r="78" spans="1:6" x14ac:dyDescent="0.25">
      <c r="A78" s="11" t="s">
        <v>277</v>
      </c>
      <c r="B78" s="11" t="s">
        <v>38</v>
      </c>
      <c r="C78" s="11" t="s">
        <v>1456</v>
      </c>
      <c r="D78" s="11" t="s">
        <v>13</v>
      </c>
      <c r="E78" s="73">
        <v>253.00000000000003</v>
      </c>
      <c r="F78" s="11"/>
    </row>
    <row r="79" spans="1:6" x14ac:dyDescent="0.25">
      <c r="A79" s="4" t="s">
        <v>277</v>
      </c>
      <c r="B79" s="4" t="s">
        <v>38</v>
      </c>
      <c r="C79" s="4" t="s">
        <v>1456</v>
      </c>
      <c r="D79" s="4" t="s">
        <v>43</v>
      </c>
      <c r="E79" s="5">
        <v>220.00000000000003</v>
      </c>
      <c r="F79" s="4"/>
    </row>
    <row r="80" spans="1:6" ht="15.75" thickBot="1" x14ac:dyDescent="0.3">
      <c r="A80" s="12" t="s">
        <v>277</v>
      </c>
      <c r="B80" s="12" t="s">
        <v>38</v>
      </c>
      <c r="C80" s="12" t="s">
        <v>1456</v>
      </c>
      <c r="D80" s="12" t="s">
        <v>12</v>
      </c>
      <c r="E80" s="74">
        <v>187.00000000000003</v>
      </c>
      <c r="F80" s="12"/>
    </row>
    <row r="81" spans="1:6" ht="143.25" thickTop="1" x14ac:dyDescent="0.25">
      <c r="A81" s="86" t="s">
        <v>1228</v>
      </c>
      <c r="B81" s="86" t="s">
        <v>198</v>
      </c>
      <c r="C81" s="86" t="s">
        <v>1499</v>
      </c>
      <c r="D81" s="86" t="s">
        <v>18</v>
      </c>
      <c r="E81" s="87">
        <v>280</v>
      </c>
      <c r="F81" s="86"/>
    </row>
    <row r="82" spans="1:6" ht="142.5" x14ac:dyDescent="0.25">
      <c r="A82" s="11" t="s">
        <v>1228</v>
      </c>
      <c r="B82" s="11" t="s">
        <v>198</v>
      </c>
      <c r="C82" s="11" t="s">
        <v>1499</v>
      </c>
      <c r="D82" s="11" t="s">
        <v>21</v>
      </c>
      <c r="E82" s="73">
        <v>280</v>
      </c>
      <c r="F82" s="11"/>
    </row>
    <row r="83" spans="1:6" ht="142.5" x14ac:dyDescent="0.25">
      <c r="A83" s="4" t="s">
        <v>1228</v>
      </c>
      <c r="B83" s="4" t="s">
        <v>198</v>
      </c>
      <c r="C83" s="4" t="s">
        <v>1499</v>
      </c>
      <c r="D83" s="4" t="s">
        <v>10</v>
      </c>
      <c r="E83" s="5">
        <v>230</v>
      </c>
      <c r="F83" s="4"/>
    </row>
    <row r="84" spans="1:6" ht="142.5" x14ac:dyDescent="0.25">
      <c r="A84" s="11" t="s">
        <v>1228</v>
      </c>
      <c r="B84" s="11" t="s">
        <v>198</v>
      </c>
      <c r="C84" s="11" t="s">
        <v>1499</v>
      </c>
      <c r="D84" s="11" t="s">
        <v>10</v>
      </c>
      <c r="E84" s="73">
        <v>230</v>
      </c>
      <c r="F84" s="11"/>
    </row>
    <row r="85" spans="1:6" ht="142.5" x14ac:dyDescent="0.25">
      <c r="A85" s="4" t="s">
        <v>1228</v>
      </c>
      <c r="B85" s="4" t="s">
        <v>198</v>
      </c>
      <c r="C85" s="4" t="s">
        <v>1499</v>
      </c>
      <c r="D85" s="4" t="s">
        <v>25</v>
      </c>
      <c r="E85" s="5">
        <v>150</v>
      </c>
      <c r="F85" s="4"/>
    </row>
    <row r="86" spans="1:6" ht="142.5" x14ac:dyDescent="0.25">
      <c r="A86" s="11" t="s">
        <v>1228</v>
      </c>
      <c r="B86" s="11" t="s">
        <v>198</v>
      </c>
      <c r="C86" s="11" t="s">
        <v>1499</v>
      </c>
      <c r="D86" s="11" t="s">
        <v>25</v>
      </c>
      <c r="E86" s="73">
        <v>110</v>
      </c>
      <c r="F86" s="11"/>
    </row>
    <row r="87" spans="1:6" ht="143.25" thickBot="1" x14ac:dyDescent="0.3">
      <c r="A87" s="50" t="s">
        <v>1228</v>
      </c>
      <c r="B87" s="50" t="s">
        <v>198</v>
      </c>
      <c r="C87" s="50" t="s">
        <v>1499</v>
      </c>
      <c r="D87" s="50" t="s">
        <v>25</v>
      </c>
      <c r="E87" s="51">
        <v>110</v>
      </c>
      <c r="F87" s="50"/>
    </row>
    <row r="88" spans="1:6" ht="15.75" thickTop="1" x14ac:dyDescent="0.25">
      <c r="A88" s="88" t="s">
        <v>299</v>
      </c>
      <c r="B88" s="88" t="s">
        <v>198</v>
      </c>
      <c r="C88" s="88" t="s">
        <v>1500</v>
      </c>
      <c r="D88" s="88" t="s">
        <v>21</v>
      </c>
      <c r="E88" s="89">
        <v>300</v>
      </c>
      <c r="F88" s="88" t="s">
        <v>1501</v>
      </c>
    </row>
    <row r="89" spans="1:6" x14ac:dyDescent="0.25">
      <c r="A89" s="4" t="s">
        <v>299</v>
      </c>
      <c r="B89" s="4" t="s">
        <v>198</v>
      </c>
      <c r="C89" s="4" t="s">
        <v>1500</v>
      </c>
      <c r="D89" s="4" t="s">
        <v>10</v>
      </c>
      <c r="E89" s="5">
        <v>185</v>
      </c>
      <c r="F89" s="4" t="s">
        <v>1502</v>
      </c>
    </row>
    <row r="90" spans="1:6" x14ac:dyDescent="0.25">
      <c r="A90" s="11" t="s">
        <v>299</v>
      </c>
      <c r="B90" s="11" t="s">
        <v>198</v>
      </c>
      <c r="C90" s="11" t="s">
        <v>1500</v>
      </c>
      <c r="D90" s="11" t="s">
        <v>12</v>
      </c>
      <c r="E90" s="73">
        <v>105</v>
      </c>
      <c r="F90" s="11" t="s">
        <v>1503</v>
      </c>
    </row>
    <row r="91" spans="1:6" ht="15.75" thickBot="1" x14ac:dyDescent="0.3">
      <c r="A91" s="50" t="s">
        <v>299</v>
      </c>
      <c r="B91" s="50" t="s">
        <v>300</v>
      </c>
      <c r="C91" s="50" t="s">
        <v>1500</v>
      </c>
      <c r="D91" s="50" t="s">
        <v>42</v>
      </c>
      <c r="E91" s="51">
        <v>285</v>
      </c>
      <c r="F91" s="50" t="s">
        <v>1504</v>
      </c>
    </row>
    <row r="92" spans="1:6" ht="15.75" thickTop="1" x14ac:dyDescent="0.25">
      <c r="A92" s="88" t="s">
        <v>426</v>
      </c>
      <c r="B92" s="88" t="s">
        <v>198</v>
      </c>
      <c r="C92" s="88" t="s">
        <v>535</v>
      </c>
      <c r="D92" s="88" t="s">
        <v>42</v>
      </c>
      <c r="E92" s="89">
        <v>285</v>
      </c>
      <c r="F92" s="88"/>
    </row>
    <row r="93" spans="1:6" x14ac:dyDescent="0.25">
      <c r="A93" s="4" t="s">
        <v>426</v>
      </c>
      <c r="B93" s="4" t="s">
        <v>425</v>
      </c>
      <c r="C93" s="4" t="s">
        <v>234</v>
      </c>
      <c r="D93" s="4" t="s">
        <v>9</v>
      </c>
      <c r="E93" s="5">
        <v>240</v>
      </c>
      <c r="F93" s="4"/>
    </row>
    <row r="94" spans="1:6" ht="15.75" thickBot="1" x14ac:dyDescent="0.3">
      <c r="A94" s="12" t="s">
        <v>426</v>
      </c>
      <c r="B94" s="12" t="s">
        <v>425</v>
      </c>
      <c r="C94" s="12" t="s">
        <v>234</v>
      </c>
      <c r="D94" s="12" t="s">
        <v>12</v>
      </c>
      <c r="E94" s="74">
        <v>140</v>
      </c>
      <c r="F94" s="12"/>
    </row>
    <row r="95" spans="1:6" ht="15.75" thickTop="1" x14ac:dyDescent="0.25">
      <c r="A95" s="86" t="s">
        <v>68</v>
      </c>
      <c r="B95" s="86" t="s">
        <v>63</v>
      </c>
      <c r="C95" s="86" t="s">
        <v>1456</v>
      </c>
      <c r="D95" s="86" t="s">
        <v>18</v>
      </c>
      <c r="E95" s="87">
        <v>396</v>
      </c>
      <c r="F95" s="86" t="s">
        <v>18</v>
      </c>
    </row>
    <row r="96" spans="1:6" ht="28.5" x14ac:dyDescent="0.25">
      <c r="A96" s="11" t="s">
        <v>68</v>
      </c>
      <c r="B96" s="11" t="s">
        <v>63</v>
      </c>
      <c r="C96" s="11" t="s">
        <v>1456</v>
      </c>
      <c r="D96" s="11" t="s">
        <v>7</v>
      </c>
      <c r="E96" s="73">
        <v>374</v>
      </c>
      <c r="F96" s="11" t="s">
        <v>64</v>
      </c>
    </row>
    <row r="97" spans="1:6" x14ac:dyDescent="0.25">
      <c r="A97" s="4" t="s">
        <v>68</v>
      </c>
      <c r="B97" s="4" t="s">
        <v>63</v>
      </c>
      <c r="C97" s="4" t="s">
        <v>1456</v>
      </c>
      <c r="D97" s="4" t="s">
        <v>21</v>
      </c>
      <c r="E97" s="5">
        <v>341</v>
      </c>
      <c r="F97" s="4" t="s">
        <v>21</v>
      </c>
    </row>
    <row r="98" spans="1:6" x14ac:dyDescent="0.25">
      <c r="A98" s="11" t="s">
        <v>68</v>
      </c>
      <c r="B98" s="11" t="s">
        <v>63</v>
      </c>
      <c r="C98" s="11" t="s">
        <v>1456</v>
      </c>
      <c r="D98" s="11" t="s">
        <v>42</v>
      </c>
      <c r="E98" s="73">
        <v>319</v>
      </c>
      <c r="F98" s="11" t="s">
        <v>42</v>
      </c>
    </row>
    <row r="99" spans="1:6" x14ac:dyDescent="0.25">
      <c r="A99" s="4" t="s">
        <v>68</v>
      </c>
      <c r="B99" s="4" t="s">
        <v>63</v>
      </c>
      <c r="C99" s="4" t="s">
        <v>1456</v>
      </c>
      <c r="D99" s="4" t="s">
        <v>9</v>
      </c>
      <c r="E99" s="5">
        <v>286</v>
      </c>
      <c r="F99" s="4" t="s">
        <v>9</v>
      </c>
    </row>
    <row r="100" spans="1:6" ht="28.5" x14ac:dyDescent="0.25">
      <c r="A100" s="11" t="s">
        <v>68</v>
      </c>
      <c r="B100" s="11" t="s">
        <v>63</v>
      </c>
      <c r="C100" s="11" t="s">
        <v>1456</v>
      </c>
      <c r="D100" s="11" t="s">
        <v>34</v>
      </c>
      <c r="E100" s="73">
        <v>264</v>
      </c>
      <c r="F100" s="11" t="s">
        <v>65</v>
      </c>
    </row>
    <row r="101" spans="1:6" ht="28.5" x14ac:dyDescent="0.25">
      <c r="A101" s="4" t="s">
        <v>68</v>
      </c>
      <c r="B101" s="4" t="s">
        <v>63</v>
      </c>
      <c r="C101" s="4" t="s">
        <v>1456</v>
      </c>
      <c r="D101" s="4" t="s">
        <v>10</v>
      </c>
      <c r="E101" s="5">
        <v>242</v>
      </c>
      <c r="F101" s="4" t="s">
        <v>447</v>
      </c>
    </row>
    <row r="102" spans="1:6" x14ac:dyDescent="0.25">
      <c r="A102" s="11" t="s">
        <v>68</v>
      </c>
      <c r="B102" s="11" t="s">
        <v>63</v>
      </c>
      <c r="C102" s="11" t="s">
        <v>1456</v>
      </c>
      <c r="D102" s="11" t="s">
        <v>13</v>
      </c>
      <c r="E102" s="73">
        <v>209</v>
      </c>
      <c r="F102" s="11" t="s">
        <v>67</v>
      </c>
    </row>
    <row r="103" spans="1:6" x14ac:dyDescent="0.25">
      <c r="A103" s="4" t="s">
        <v>68</v>
      </c>
      <c r="B103" s="4" t="s">
        <v>63</v>
      </c>
      <c r="C103" s="4" t="s">
        <v>1456</v>
      </c>
      <c r="D103" s="4" t="s">
        <v>43</v>
      </c>
      <c r="E103" s="5">
        <v>165</v>
      </c>
      <c r="F103" s="4" t="s">
        <v>448</v>
      </c>
    </row>
    <row r="104" spans="1:6" ht="15.75" thickBot="1" x14ac:dyDescent="0.3">
      <c r="A104" s="12" t="s">
        <v>68</v>
      </c>
      <c r="B104" s="12" t="s">
        <v>63</v>
      </c>
      <c r="C104" s="12" t="s">
        <v>1456</v>
      </c>
      <c r="D104" s="12" t="s">
        <v>12</v>
      </c>
      <c r="E104" s="74">
        <v>132</v>
      </c>
      <c r="F104" s="12" t="s">
        <v>12</v>
      </c>
    </row>
    <row r="105" spans="1:6" ht="15.75" thickTop="1" x14ac:dyDescent="0.25">
      <c r="A105" s="86" t="s">
        <v>1505</v>
      </c>
      <c r="B105" s="86" t="s">
        <v>5</v>
      </c>
      <c r="C105" s="86" t="s">
        <v>1506</v>
      </c>
      <c r="D105" s="86" t="s">
        <v>9</v>
      </c>
      <c r="E105" s="87">
        <v>220</v>
      </c>
      <c r="F105" s="86"/>
    </row>
    <row r="106" spans="1:6" x14ac:dyDescent="0.25">
      <c r="A106" s="11" t="s">
        <v>1505</v>
      </c>
      <c r="B106" s="11" t="s">
        <v>5</v>
      </c>
      <c r="C106" s="11" t="s">
        <v>1506</v>
      </c>
      <c r="D106" s="11" t="s">
        <v>7</v>
      </c>
      <c r="E106" s="73">
        <v>210</v>
      </c>
      <c r="F106" s="11"/>
    </row>
    <row r="107" spans="1:6" x14ac:dyDescent="0.25">
      <c r="A107" s="4" t="s">
        <v>1505</v>
      </c>
      <c r="B107" s="4" t="s">
        <v>5</v>
      </c>
      <c r="C107" s="4" t="s">
        <v>1506</v>
      </c>
      <c r="D107" s="4" t="s">
        <v>10</v>
      </c>
      <c r="E107" s="5">
        <v>210</v>
      </c>
      <c r="F107" s="4"/>
    </row>
    <row r="108" spans="1:6" x14ac:dyDescent="0.25">
      <c r="A108" s="11" t="s">
        <v>1505</v>
      </c>
      <c r="B108" s="11" t="s">
        <v>5</v>
      </c>
      <c r="C108" s="11" t="s">
        <v>1507</v>
      </c>
      <c r="D108" s="11" t="s">
        <v>7</v>
      </c>
      <c r="E108" s="73">
        <v>220</v>
      </c>
      <c r="F108" s="11"/>
    </row>
    <row r="109" spans="1:6" ht="15.75" thickBot="1" x14ac:dyDescent="0.3">
      <c r="A109" s="50" t="s">
        <v>1505</v>
      </c>
      <c r="B109" s="50" t="s">
        <v>5</v>
      </c>
      <c r="C109" s="50" t="s">
        <v>1507</v>
      </c>
      <c r="D109" s="50" t="s">
        <v>7</v>
      </c>
      <c r="E109" s="51">
        <v>200</v>
      </c>
      <c r="F109" s="50"/>
    </row>
    <row r="110" spans="1:6" ht="15.75" thickTop="1" x14ac:dyDescent="0.25">
      <c r="A110" s="88" t="s">
        <v>1160</v>
      </c>
      <c r="B110" s="88" t="s">
        <v>5</v>
      </c>
      <c r="C110" s="88" t="s">
        <v>1456</v>
      </c>
      <c r="D110" s="88" t="s">
        <v>42</v>
      </c>
      <c r="E110" s="89">
        <v>429</v>
      </c>
      <c r="F110" s="88"/>
    </row>
    <row r="111" spans="1:6" x14ac:dyDescent="0.25">
      <c r="A111" s="4" t="s">
        <v>1160</v>
      </c>
      <c r="B111" s="4" t="s">
        <v>5</v>
      </c>
      <c r="C111" s="4" t="s">
        <v>1456</v>
      </c>
      <c r="D111" s="4" t="s">
        <v>42</v>
      </c>
      <c r="E111" s="5">
        <v>368.5</v>
      </c>
      <c r="F111" s="4"/>
    </row>
    <row r="112" spans="1:6" x14ac:dyDescent="0.25">
      <c r="A112" s="11" t="s">
        <v>1160</v>
      </c>
      <c r="B112" s="11" t="s">
        <v>5</v>
      </c>
      <c r="C112" s="11" t="s">
        <v>1456</v>
      </c>
      <c r="D112" s="11" t="s">
        <v>9</v>
      </c>
      <c r="E112" s="73">
        <v>330</v>
      </c>
      <c r="F112" s="11"/>
    </row>
    <row r="113" spans="1:6" x14ac:dyDescent="0.25">
      <c r="A113" s="4" t="s">
        <v>1160</v>
      </c>
      <c r="B113" s="4" t="s">
        <v>5</v>
      </c>
      <c r="C113" s="4" t="s">
        <v>1456</v>
      </c>
      <c r="D113" s="4" t="s">
        <v>10</v>
      </c>
      <c r="E113" s="5">
        <v>297</v>
      </c>
      <c r="F113" s="4"/>
    </row>
    <row r="114" spans="1:6" x14ac:dyDescent="0.25">
      <c r="A114" s="11" t="s">
        <v>1160</v>
      </c>
      <c r="B114" s="11" t="s">
        <v>5</v>
      </c>
      <c r="C114" s="11" t="s">
        <v>1456</v>
      </c>
      <c r="D114" s="11" t="s">
        <v>34</v>
      </c>
      <c r="E114" s="73">
        <v>264</v>
      </c>
      <c r="F114" s="11"/>
    </row>
    <row r="115" spans="1:6" x14ac:dyDescent="0.25">
      <c r="A115" s="4" t="s">
        <v>1160</v>
      </c>
      <c r="B115" s="4" t="s">
        <v>5</v>
      </c>
      <c r="C115" s="4" t="s">
        <v>1456</v>
      </c>
      <c r="D115" s="4" t="s">
        <v>34</v>
      </c>
      <c r="E115" s="5">
        <v>209</v>
      </c>
      <c r="F115" s="4"/>
    </row>
    <row r="116" spans="1:6" x14ac:dyDescent="0.25">
      <c r="A116" s="11" t="s">
        <v>1160</v>
      </c>
      <c r="B116" s="11" t="s">
        <v>5</v>
      </c>
      <c r="C116" s="11" t="s">
        <v>1456</v>
      </c>
      <c r="D116" s="11" t="s">
        <v>34</v>
      </c>
      <c r="E116" s="73">
        <v>181.5</v>
      </c>
      <c r="F116" s="11"/>
    </row>
    <row r="117" spans="1:6" x14ac:dyDescent="0.25">
      <c r="A117" s="4" t="s">
        <v>1160</v>
      </c>
      <c r="B117" s="4" t="s">
        <v>5</v>
      </c>
      <c r="C117" s="4" t="s">
        <v>1456</v>
      </c>
      <c r="D117" s="4" t="s">
        <v>12</v>
      </c>
      <c r="E117" s="5">
        <v>159.6</v>
      </c>
      <c r="F117" s="4"/>
    </row>
    <row r="118" spans="1:6" x14ac:dyDescent="0.25">
      <c r="A118" s="11" t="s">
        <v>1160</v>
      </c>
      <c r="B118" s="11" t="s">
        <v>5</v>
      </c>
      <c r="C118" s="11" t="s">
        <v>1456</v>
      </c>
      <c r="D118" s="11" t="s">
        <v>43</v>
      </c>
      <c r="E118" s="73">
        <v>247.5</v>
      </c>
      <c r="F118" s="11"/>
    </row>
    <row r="119" spans="1:6" ht="15.75" thickBot="1" x14ac:dyDescent="0.3">
      <c r="A119" s="50" t="s">
        <v>1160</v>
      </c>
      <c r="B119" s="50" t="s">
        <v>5</v>
      </c>
      <c r="C119" s="50" t="s">
        <v>1456</v>
      </c>
      <c r="D119" s="50" t="s">
        <v>43</v>
      </c>
      <c r="E119" s="51">
        <v>275</v>
      </c>
      <c r="F119" s="50"/>
    </row>
    <row r="120" spans="1:6" ht="29.25" thickTop="1" x14ac:dyDescent="0.25">
      <c r="A120" s="88" t="s">
        <v>251</v>
      </c>
      <c r="B120" s="88" t="s">
        <v>63</v>
      </c>
      <c r="C120" s="88" t="s">
        <v>1508</v>
      </c>
      <c r="D120" s="88" t="s">
        <v>10</v>
      </c>
      <c r="E120" s="89">
        <v>185.625</v>
      </c>
      <c r="F120" s="88" t="s">
        <v>1509</v>
      </c>
    </row>
    <row r="121" spans="1:6" ht="28.5" x14ac:dyDescent="0.25">
      <c r="A121" s="4" t="s">
        <v>251</v>
      </c>
      <c r="B121" s="4" t="s">
        <v>63</v>
      </c>
      <c r="C121" s="4" t="s">
        <v>1508</v>
      </c>
      <c r="D121" s="4" t="s">
        <v>42</v>
      </c>
      <c r="E121" s="5">
        <v>280.5</v>
      </c>
      <c r="F121" s="4" t="s">
        <v>1510</v>
      </c>
    </row>
    <row r="122" spans="1:6" ht="28.5" x14ac:dyDescent="0.25">
      <c r="A122" s="11" t="s">
        <v>251</v>
      </c>
      <c r="B122" s="11" t="s">
        <v>63</v>
      </c>
      <c r="C122" s="11" t="s">
        <v>1508</v>
      </c>
      <c r="D122" s="11" t="s">
        <v>42</v>
      </c>
      <c r="E122" s="73">
        <v>280.5</v>
      </c>
      <c r="F122" s="11" t="s">
        <v>1511</v>
      </c>
    </row>
    <row r="123" spans="1:6" ht="15.75" thickBot="1" x14ac:dyDescent="0.3">
      <c r="A123" s="50" t="s">
        <v>251</v>
      </c>
      <c r="B123" s="50" t="s">
        <v>63</v>
      </c>
      <c r="C123" s="50" t="s">
        <v>1508</v>
      </c>
      <c r="D123" s="50" t="s">
        <v>18</v>
      </c>
      <c r="E123" s="51">
        <v>309.375</v>
      </c>
      <c r="F123" s="50" t="s">
        <v>1512</v>
      </c>
    </row>
    <row r="124" spans="1:6" ht="15.75" thickTop="1" x14ac:dyDescent="0.25">
      <c r="A124" s="88" t="s">
        <v>256</v>
      </c>
      <c r="B124" s="88" t="s">
        <v>5</v>
      </c>
      <c r="C124" s="88" t="s">
        <v>1456</v>
      </c>
      <c r="D124" s="88" t="s">
        <v>18</v>
      </c>
      <c r="E124" s="89">
        <v>430</v>
      </c>
      <c r="F124" s="88" t="s">
        <v>19</v>
      </c>
    </row>
    <row r="125" spans="1:6" x14ac:dyDescent="0.25">
      <c r="A125" s="4" t="s">
        <v>256</v>
      </c>
      <c r="B125" s="4" t="s">
        <v>5</v>
      </c>
      <c r="C125" s="4" t="s">
        <v>1456</v>
      </c>
      <c r="D125" s="4" t="s">
        <v>7</v>
      </c>
      <c r="E125" s="5">
        <v>345</v>
      </c>
      <c r="F125" s="4" t="s">
        <v>20</v>
      </c>
    </row>
    <row r="126" spans="1:6" ht="42.75" x14ac:dyDescent="0.25">
      <c r="A126" s="11" t="s">
        <v>256</v>
      </c>
      <c r="B126" s="11" t="s">
        <v>5</v>
      </c>
      <c r="C126" s="11" t="s">
        <v>1456</v>
      </c>
      <c r="D126" s="11" t="s">
        <v>21</v>
      </c>
      <c r="E126" s="73">
        <v>305</v>
      </c>
      <c r="F126" s="11" t="s">
        <v>22</v>
      </c>
    </row>
    <row r="127" spans="1:6" x14ac:dyDescent="0.25">
      <c r="A127" s="4" t="s">
        <v>256</v>
      </c>
      <c r="B127" s="4" t="s">
        <v>5</v>
      </c>
      <c r="C127" s="4" t="s">
        <v>1456</v>
      </c>
      <c r="D127" s="4" t="s">
        <v>9</v>
      </c>
      <c r="E127" s="5">
        <v>245</v>
      </c>
      <c r="F127" s="4" t="s">
        <v>23</v>
      </c>
    </row>
    <row r="128" spans="1:6" x14ac:dyDescent="0.25">
      <c r="A128" s="11" t="s">
        <v>256</v>
      </c>
      <c r="B128" s="11" t="s">
        <v>5</v>
      </c>
      <c r="C128" s="11" t="s">
        <v>1456</v>
      </c>
      <c r="D128" s="11" t="s">
        <v>10</v>
      </c>
      <c r="E128" s="73">
        <v>215</v>
      </c>
      <c r="F128" s="11" t="s">
        <v>24</v>
      </c>
    </row>
    <row r="129" spans="1:6" x14ac:dyDescent="0.25">
      <c r="A129" s="4" t="s">
        <v>256</v>
      </c>
      <c r="B129" s="4" t="s">
        <v>5</v>
      </c>
      <c r="C129" s="4" t="s">
        <v>1456</v>
      </c>
      <c r="D129" s="4" t="s">
        <v>25</v>
      </c>
      <c r="E129" s="5">
        <v>175</v>
      </c>
      <c r="F129" s="4" t="s">
        <v>26</v>
      </c>
    </row>
    <row r="130" spans="1:6" x14ac:dyDescent="0.25">
      <c r="A130" s="11" t="s">
        <v>256</v>
      </c>
      <c r="B130" s="11" t="s">
        <v>5</v>
      </c>
      <c r="C130" s="11" t="s">
        <v>1456</v>
      </c>
      <c r="D130" s="11" t="s">
        <v>12</v>
      </c>
      <c r="E130" s="73">
        <v>145</v>
      </c>
      <c r="F130" s="11" t="s">
        <v>27</v>
      </c>
    </row>
    <row r="131" spans="1:6" ht="42.75" x14ac:dyDescent="0.25">
      <c r="A131" s="4" t="s">
        <v>256</v>
      </c>
      <c r="B131" s="4" t="s">
        <v>5</v>
      </c>
      <c r="C131" s="4" t="s">
        <v>1456</v>
      </c>
      <c r="D131" s="4" t="s">
        <v>34</v>
      </c>
      <c r="E131" s="5">
        <v>215</v>
      </c>
      <c r="F131" s="4" t="s">
        <v>253</v>
      </c>
    </row>
    <row r="132" spans="1:6" ht="28.5" x14ac:dyDescent="0.25">
      <c r="A132" s="11" t="s">
        <v>256</v>
      </c>
      <c r="B132" s="11" t="s">
        <v>5</v>
      </c>
      <c r="C132" s="11" t="s">
        <v>1456</v>
      </c>
      <c r="D132" s="11" t="s">
        <v>13</v>
      </c>
      <c r="E132" s="73">
        <v>185</v>
      </c>
      <c r="F132" s="11" t="s">
        <v>254</v>
      </c>
    </row>
    <row r="133" spans="1:6" ht="29.25" thickBot="1" x14ac:dyDescent="0.3">
      <c r="A133" s="50" t="s">
        <v>256</v>
      </c>
      <c r="B133" s="50" t="s">
        <v>5</v>
      </c>
      <c r="C133" s="50" t="s">
        <v>1456</v>
      </c>
      <c r="D133" s="50" t="s">
        <v>43</v>
      </c>
      <c r="E133" s="51">
        <v>145</v>
      </c>
      <c r="F133" s="50" t="s">
        <v>255</v>
      </c>
    </row>
    <row r="134" spans="1:6" ht="15.75" thickTop="1" x14ac:dyDescent="0.25"/>
  </sheetData>
  <autoFilter ref="A2:F2" xr:uid="{AF20486F-B308-4E0A-8129-9EDA0D1A22E3}">
    <sortState xmlns:xlrd2="http://schemas.microsoft.com/office/spreadsheetml/2017/richdata2" ref="A3:F133">
      <sortCondition ref="A2"/>
    </sortState>
  </autoFilter>
  <mergeCells count="1">
    <mergeCell ref="B1:F1"/>
  </mergeCells>
  <dataValidations count="1">
    <dataValidation type="list" allowBlank="1" showInputMessage="1" showErrorMessage="1" prompt="Please select from the dropdown list." sqref="D3:D80 D88:D133" xr:uid="{AAC32A0B-D813-48CB-9676-B84F7E5FE695}">
      <formula1>"Partner, Director, Senior Manager, Associate Director, Principal, Associate, Senior, Scientist, Specialist, Technician, Draftsperson, Graduate"</formula1>
    </dataValidation>
  </dataValidations>
  <hyperlinks>
    <hyperlink ref="A1" location="Summary!A1" display="Link to SUMMARY Worksheet" xr:uid="{7CAD8683-F084-442E-A08C-5F86CAE8E52B}"/>
  </hyperlinks>
  <pageMargins left="0.7" right="0.7" top="0.75" bottom="0.75" header="0.3" footer="0.3"/>
  <headerFooter>
    <oddHeader>&amp;C&amp;"Calibri"&amp;12&amp;KFF0000 OFFICIAL&amp;1#_x000D_</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F8460-D7E0-4730-BA14-0693C95BDFF6}">
  <sheetPr>
    <tabColor theme="9" tint="-0.249977111117893"/>
  </sheetPr>
  <dimension ref="A1:M27"/>
  <sheetViews>
    <sheetView showGridLines="0" workbookViewId="0">
      <selection activeCell="A2" sqref="A2"/>
    </sheetView>
  </sheetViews>
  <sheetFormatPr defaultRowHeight="15" x14ac:dyDescent="0.25"/>
  <cols>
    <col min="1" max="1" width="70.140625" customWidth="1"/>
    <col min="2" max="13" width="15" customWidth="1"/>
    <col min="14" max="14" width="11.28515625" bestFit="1" customWidth="1"/>
    <col min="15" max="15" width="11.5703125" bestFit="1" customWidth="1"/>
  </cols>
  <sheetData>
    <row r="1" spans="1:13" ht="25.5" x14ac:dyDescent="0.5">
      <c r="A1" s="26" t="s">
        <v>194</v>
      </c>
      <c r="B1" s="163" t="s">
        <v>1570</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428</v>
      </c>
      <c r="B3" s="30" t="s">
        <v>9</v>
      </c>
      <c r="C3" s="30" t="s">
        <v>21</v>
      </c>
      <c r="D3" s="30" t="s">
        <v>18</v>
      </c>
      <c r="E3" s="30" t="s">
        <v>43</v>
      </c>
      <c r="F3" s="30" t="s">
        <v>12</v>
      </c>
      <c r="G3" s="30" t="s">
        <v>40</v>
      </c>
      <c r="H3" s="30" t="s">
        <v>42</v>
      </c>
      <c r="I3" s="30" t="s">
        <v>25</v>
      </c>
      <c r="J3" s="30" t="s">
        <v>10</v>
      </c>
      <c r="K3" s="30" t="s">
        <v>7</v>
      </c>
      <c r="L3" s="29" t="s">
        <v>34</v>
      </c>
      <c r="M3" s="30" t="s">
        <v>13</v>
      </c>
    </row>
    <row r="4" spans="1:13" ht="16.5" x14ac:dyDescent="0.3">
      <c r="A4" s="57" t="s">
        <v>838</v>
      </c>
      <c r="B4" s="58"/>
      <c r="C4" s="59">
        <v>339.625</v>
      </c>
      <c r="D4" s="59">
        <v>370.97500000000002</v>
      </c>
      <c r="E4" s="59">
        <v>161.97499999999999</v>
      </c>
      <c r="F4" s="59">
        <v>156.75</v>
      </c>
      <c r="G4" s="59"/>
      <c r="H4" s="59">
        <v>266.47500000000002</v>
      </c>
      <c r="I4" s="59"/>
      <c r="J4" s="59">
        <v>219.45</v>
      </c>
      <c r="K4" s="59"/>
      <c r="L4" s="59">
        <v>256.02499999999998</v>
      </c>
      <c r="M4" s="59">
        <v>203.77500000000001</v>
      </c>
    </row>
    <row r="5" spans="1:13" ht="16.5" x14ac:dyDescent="0.3">
      <c r="A5" s="71" t="s">
        <v>1518</v>
      </c>
      <c r="B5" s="60">
        <v>275</v>
      </c>
      <c r="C5" s="33"/>
      <c r="D5" s="33"/>
      <c r="E5" s="33"/>
      <c r="F5" s="33">
        <v>190</v>
      </c>
      <c r="G5" s="33"/>
      <c r="H5" s="33">
        <v>400</v>
      </c>
      <c r="I5" s="33"/>
      <c r="J5" s="33"/>
      <c r="K5" s="33"/>
      <c r="L5" s="33"/>
      <c r="M5" s="33">
        <v>225</v>
      </c>
    </row>
    <row r="6" spans="1:13" ht="16.5" x14ac:dyDescent="0.3">
      <c r="A6" s="57" t="s">
        <v>1519</v>
      </c>
      <c r="B6" s="60">
        <v>190</v>
      </c>
      <c r="C6" s="33"/>
      <c r="D6" s="33">
        <v>260</v>
      </c>
      <c r="E6" s="33">
        <v>145</v>
      </c>
      <c r="F6" s="33">
        <v>125</v>
      </c>
      <c r="G6" s="33"/>
      <c r="H6" s="33"/>
      <c r="I6" s="33"/>
      <c r="J6" s="33">
        <v>160</v>
      </c>
      <c r="K6" s="33"/>
      <c r="L6" s="33"/>
      <c r="M6" s="33"/>
    </row>
    <row r="7" spans="1:13" ht="16.5" x14ac:dyDescent="0.3">
      <c r="A7" s="71" t="s">
        <v>1522</v>
      </c>
      <c r="B7" s="60"/>
      <c r="C7" s="33"/>
      <c r="D7" s="33">
        <v>275</v>
      </c>
      <c r="E7" s="33"/>
      <c r="F7" s="33"/>
      <c r="G7" s="33"/>
      <c r="H7" s="33">
        <v>220</v>
      </c>
      <c r="I7" s="33"/>
      <c r="J7" s="33">
        <v>180</v>
      </c>
      <c r="K7" s="33"/>
      <c r="L7" s="33">
        <v>160</v>
      </c>
      <c r="M7" s="33"/>
    </row>
    <row r="8" spans="1:13" ht="16.5" x14ac:dyDescent="0.3">
      <c r="A8" s="57" t="s">
        <v>1535</v>
      </c>
      <c r="B8" s="60">
        <v>275</v>
      </c>
      <c r="C8" s="33"/>
      <c r="D8" s="33">
        <v>302.5</v>
      </c>
      <c r="E8" s="33">
        <v>198</v>
      </c>
      <c r="F8" s="33">
        <v>165</v>
      </c>
      <c r="G8" s="33"/>
      <c r="H8" s="33">
        <v>302.5</v>
      </c>
      <c r="I8" s="33"/>
      <c r="J8" s="33">
        <v>253</v>
      </c>
      <c r="K8" s="33"/>
      <c r="L8" s="33"/>
      <c r="M8" s="33">
        <v>231</v>
      </c>
    </row>
    <row r="9" spans="1:13" ht="16.5" x14ac:dyDescent="0.3">
      <c r="A9" s="71" t="s">
        <v>1536</v>
      </c>
      <c r="B9" s="60"/>
      <c r="C9" s="33"/>
      <c r="D9" s="33">
        <v>250</v>
      </c>
      <c r="E9" s="33"/>
      <c r="F9" s="33">
        <v>155</v>
      </c>
      <c r="G9" s="33"/>
      <c r="H9" s="33"/>
      <c r="I9" s="33"/>
      <c r="J9" s="33">
        <v>195</v>
      </c>
      <c r="K9" s="33"/>
      <c r="L9" s="33"/>
      <c r="M9" s="33">
        <v>175</v>
      </c>
    </row>
    <row r="10" spans="1:13" ht="16.5" x14ac:dyDescent="0.3">
      <c r="A10" s="57" t="s">
        <v>62</v>
      </c>
      <c r="B10" s="60">
        <v>304.70000000000005</v>
      </c>
      <c r="C10" s="33"/>
      <c r="D10" s="33">
        <v>339.90000000000003</v>
      </c>
      <c r="E10" s="33">
        <v>168.3</v>
      </c>
      <c r="F10" s="33">
        <v>193.60000000000002</v>
      </c>
      <c r="G10" s="33"/>
      <c r="H10" s="33"/>
      <c r="I10" s="33"/>
      <c r="J10" s="33">
        <v>261.8</v>
      </c>
      <c r="K10" s="33"/>
      <c r="L10" s="33"/>
      <c r="M10" s="33"/>
    </row>
    <row r="11" spans="1:13" ht="16.5" x14ac:dyDescent="0.3">
      <c r="A11" s="71" t="s">
        <v>856</v>
      </c>
      <c r="B11" s="60"/>
      <c r="C11" s="33"/>
      <c r="D11" s="33"/>
      <c r="E11" s="33"/>
      <c r="F11" s="33">
        <v>198</v>
      </c>
      <c r="G11" s="33"/>
      <c r="H11" s="33">
        <v>385</v>
      </c>
      <c r="I11" s="33"/>
      <c r="J11" s="33">
        <v>330</v>
      </c>
      <c r="K11" s="33"/>
      <c r="L11" s="33"/>
      <c r="M11" s="33"/>
    </row>
    <row r="12" spans="1:13" ht="16.5" x14ac:dyDescent="0.3">
      <c r="A12" s="57" t="s">
        <v>277</v>
      </c>
      <c r="B12" s="60">
        <v>258.5</v>
      </c>
      <c r="C12" s="33">
        <v>308</v>
      </c>
      <c r="D12" s="33">
        <v>396.00000000000006</v>
      </c>
      <c r="E12" s="33">
        <v>220.00000000000003</v>
      </c>
      <c r="F12" s="33">
        <v>187.00000000000003</v>
      </c>
      <c r="G12" s="33">
        <v>462.00000000000006</v>
      </c>
      <c r="H12" s="33">
        <v>275</v>
      </c>
      <c r="I12" s="33">
        <v>236.50000000000003</v>
      </c>
      <c r="J12" s="33">
        <v>236.50000000000003</v>
      </c>
      <c r="K12" s="33">
        <v>352</v>
      </c>
      <c r="L12" s="33">
        <v>275</v>
      </c>
      <c r="M12" s="33">
        <v>253.00000000000003</v>
      </c>
    </row>
    <row r="13" spans="1:13" ht="16.5" x14ac:dyDescent="0.3">
      <c r="A13" s="71" t="s">
        <v>1544</v>
      </c>
      <c r="B13" s="60"/>
      <c r="C13" s="33"/>
      <c r="D13" s="33">
        <v>352.00000000000006</v>
      </c>
      <c r="E13" s="33"/>
      <c r="F13" s="33">
        <v>97</v>
      </c>
      <c r="G13" s="33"/>
      <c r="H13" s="33">
        <v>220</v>
      </c>
      <c r="I13" s="33"/>
      <c r="J13" s="33">
        <v>176</v>
      </c>
      <c r="K13" s="33"/>
      <c r="L13" s="33"/>
      <c r="M13" s="33">
        <v>141</v>
      </c>
    </row>
    <row r="14" spans="1:13" ht="16.5" x14ac:dyDescent="0.3">
      <c r="A14" s="57" t="s">
        <v>1549</v>
      </c>
      <c r="B14" s="60"/>
      <c r="C14" s="33"/>
      <c r="D14" s="33">
        <v>220</v>
      </c>
      <c r="E14" s="33">
        <v>154</v>
      </c>
      <c r="F14" s="33">
        <v>154</v>
      </c>
      <c r="G14" s="33"/>
      <c r="H14" s="33">
        <v>220</v>
      </c>
      <c r="I14" s="33"/>
      <c r="J14" s="33">
        <v>209</v>
      </c>
      <c r="K14" s="33"/>
      <c r="L14" s="33"/>
      <c r="M14" s="33">
        <v>187</v>
      </c>
    </row>
    <row r="15" spans="1:13" ht="16.5" x14ac:dyDescent="0.3">
      <c r="A15" s="71" t="s">
        <v>1559</v>
      </c>
      <c r="B15" s="60">
        <v>220.00000000000003</v>
      </c>
      <c r="C15" s="33">
        <v>264</v>
      </c>
      <c r="D15" s="33">
        <v>308</v>
      </c>
      <c r="E15" s="33">
        <v>165</v>
      </c>
      <c r="F15" s="33">
        <v>154</v>
      </c>
      <c r="G15" s="33"/>
      <c r="H15" s="33">
        <v>242.00000000000003</v>
      </c>
      <c r="I15" s="33"/>
      <c r="J15" s="33">
        <v>198.00000000000003</v>
      </c>
      <c r="K15" s="33"/>
      <c r="L15" s="33"/>
      <c r="M15" s="33">
        <v>176</v>
      </c>
    </row>
    <row r="16" spans="1:13" ht="16.5" x14ac:dyDescent="0.3">
      <c r="A16" s="57" t="s">
        <v>1560</v>
      </c>
      <c r="B16" s="60">
        <v>220</v>
      </c>
      <c r="C16" s="33"/>
      <c r="D16" s="33">
        <v>308</v>
      </c>
      <c r="E16" s="33"/>
      <c r="F16" s="33">
        <v>132</v>
      </c>
      <c r="G16" s="33"/>
      <c r="H16" s="33">
        <v>275</v>
      </c>
      <c r="I16" s="33"/>
      <c r="J16" s="33">
        <v>176</v>
      </c>
      <c r="K16" s="33"/>
      <c r="L16" s="33">
        <v>198</v>
      </c>
      <c r="M16" s="33">
        <v>143</v>
      </c>
    </row>
    <row r="17" spans="1:13" ht="16.5" x14ac:dyDescent="0.3">
      <c r="A17" s="71" t="s">
        <v>1567</v>
      </c>
      <c r="B17" s="60">
        <v>200</v>
      </c>
      <c r="C17" s="33">
        <v>220</v>
      </c>
      <c r="D17" s="33">
        <v>275</v>
      </c>
      <c r="E17" s="33">
        <v>110</v>
      </c>
      <c r="F17" s="33">
        <v>165</v>
      </c>
      <c r="G17" s="33"/>
      <c r="H17" s="33"/>
      <c r="I17" s="33"/>
      <c r="J17" s="33">
        <v>190</v>
      </c>
      <c r="K17" s="33"/>
      <c r="L17" s="33"/>
      <c r="M17" s="33"/>
    </row>
    <row r="18" spans="1:13" ht="17.25" thickBot="1" x14ac:dyDescent="0.35">
      <c r="A18" s="61" t="s">
        <v>1569</v>
      </c>
      <c r="B18" s="62">
        <v>240</v>
      </c>
      <c r="C18" s="39">
        <v>270</v>
      </c>
      <c r="D18" s="39">
        <v>300</v>
      </c>
      <c r="E18" s="39">
        <v>150</v>
      </c>
      <c r="F18" s="39">
        <v>130</v>
      </c>
      <c r="G18" s="39"/>
      <c r="H18" s="39">
        <v>270</v>
      </c>
      <c r="I18" s="39"/>
      <c r="J18" s="39"/>
      <c r="K18" s="39">
        <v>270</v>
      </c>
      <c r="L18" s="39">
        <v>170</v>
      </c>
      <c r="M18" s="39">
        <v>150</v>
      </c>
    </row>
    <row r="19" spans="1:13" ht="15.75" thickTop="1" x14ac:dyDescent="0.25"/>
    <row r="20" spans="1:13" x14ac:dyDescent="0.25">
      <c r="A20" s="48" t="s">
        <v>186</v>
      </c>
      <c r="B20" s="41">
        <f>AVERAGE(B4:B18)</f>
        <v>242.57777777777775</v>
      </c>
      <c r="C20" s="41">
        <f t="shared" ref="C20:M20" si="0">AVERAGE(C4:C18)</f>
        <v>280.32499999999999</v>
      </c>
      <c r="D20" s="41">
        <f t="shared" si="0"/>
        <v>304.41346153846155</v>
      </c>
      <c r="E20" s="41">
        <f t="shared" si="0"/>
        <v>163.58611111111111</v>
      </c>
      <c r="F20" s="41">
        <f t="shared" si="0"/>
        <v>157.31071428571428</v>
      </c>
      <c r="G20" s="41">
        <f t="shared" si="0"/>
        <v>462.00000000000006</v>
      </c>
      <c r="H20" s="41">
        <f t="shared" si="0"/>
        <v>279.6340909090909</v>
      </c>
      <c r="I20" s="41">
        <f t="shared" si="0"/>
        <v>236.50000000000003</v>
      </c>
      <c r="J20" s="41">
        <f t="shared" si="0"/>
        <v>214.21153846153845</v>
      </c>
      <c r="K20" s="41">
        <f t="shared" si="0"/>
        <v>311</v>
      </c>
      <c r="L20" s="41">
        <f t="shared" si="0"/>
        <v>211.80500000000001</v>
      </c>
      <c r="M20" s="41">
        <f t="shared" si="0"/>
        <v>188.47750000000002</v>
      </c>
    </row>
    <row r="21" spans="1:13" x14ac:dyDescent="0.25">
      <c r="A21" s="48" t="s">
        <v>187</v>
      </c>
      <c r="B21" s="41">
        <f>STDEV(B4:B18)</f>
        <v>38.435880950544956</v>
      </c>
      <c r="C21" s="41">
        <f t="shared" ref="C21:M21" si="1">STDEV(C4:C18)</f>
        <v>45.537381622135428</v>
      </c>
      <c r="D21" s="41">
        <f t="shared" si="1"/>
        <v>50.150181346656844</v>
      </c>
      <c r="E21" s="41">
        <f t="shared" si="1"/>
        <v>31.398743782373103</v>
      </c>
      <c r="F21" s="41">
        <f t="shared" si="1"/>
        <v>29.268348476254591</v>
      </c>
      <c r="G21" s="49" t="e">
        <f t="shared" si="1"/>
        <v>#DIV/0!</v>
      </c>
      <c r="H21" s="41">
        <f t="shared" si="1"/>
        <v>62.053769298012227</v>
      </c>
      <c r="I21" s="49" t="e">
        <f t="shared" si="1"/>
        <v>#DIV/0!</v>
      </c>
      <c r="J21" s="41">
        <f t="shared" si="1"/>
        <v>46.52527159980793</v>
      </c>
      <c r="K21" s="41">
        <f t="shared" si="1"/>
        <v>57.982756057296896</v>
      </c>
      <c r="L21" s="41">
        <f t="shared" si="1"/>
        <v>51.407709781704717</v>
      </c>
      <c r="M21" s="41">
        <f t="shared" si="1"/>
        <v>38.989415319345873</v>
      </c>
    </row>
    <row r="22" spans="1:13" x14ac:dyDescent="0.25">
      <c r="A22" s="48" t="s">
        <v>188</v>
      </c>
      <c r="B22" s="41">
        <f>SUM(B20:B21)</f>
        <v>281.0136587283227</v>
      </c>
      <c r="C22" s="41">
        <f t="shared" ref="C22:M22" si="2">SUM(C20:C21)</f>
        <v>325.86238162213544</v>
      </c>
      <c r="D22" s="41">
        <f t="shared" si="2"/>
        <v>354.56364288511838</v>
      </c>
      <c r="E22" s="41">
        <f t="shared" si="2"/>
        <v>194.98485489348423</v>
      </c>
      <c r="F22" s="41">
        <f t="shared" si="2"/>
        <v>186.57906276196888</v>
      </c>
      <c r="G22" s="49" t="e">
        <f t="shared" si="2"/>
        <v>#DIV/0!</v>
      </c>
      <c r="H22" s="41">
        <f t="shared" si="2"/>
        <v>341.68786020710314</v>
      </c>
      <c r="I22" s="49" t="e">
        <f t="shared" si="2"/>
        <v>#DIV/0!</v>
      </c>
      <c r="J22" s="41">
        <f t="shared" si="2"/>
        <v>260.73681006134638</v>
      </c>
      <c r="K22" s="41">
        <f t="shared" si="2"/>
        <v>368.98275605729691</v>
      </c>
      <c r="L22" s="41">
        <f t="shared" si="2"/>
        <v>263.21270978170475</v>
      </c>
      <c r="M22" s="41">
        <f t="shared" si="2"/>
        <v>227.4669153193459</v>
      </c>
    </row>
    <row r="24" spans="1:13" x14ac:dyDescent="0.25">
      <c r="A24" s="72" t="s">
        <v>195</v>
      </c>
    </row>
    <row r="25" spans="1:13" x14ac:dyDescent="0.25">
      <c r="A25" s="43" t="s">
        <v>193</v>
      </c>
    </row>
    <row r="26" spans="1:13" x14ac:dyDescent="0.25">
      <c r="A26" s="44" t="s">
        <v>191</v>
      </c>
      <c r="B26" s="45" t="s">
        <v>192</v>
      </c>
    </row>
    <row r="27" spans="1:13" x14ac:dyDescent="0.25">
      <c r="A27" s="46" t="s">
        <v>189</v>
      </c>
      <c r="B27" s="47" t="s">
        <v>190</v>
      </c>
    </row>
  </sheetData>
  <mergeCells count="1">
    <mergeCell ref="B1:M1"/>
  </mergeCells>
  <conditionalFormatting pivot="1" sqref="B4:M18">
    <cfRule type="cellIs" dxfId="13" priority="4" operator="greaterThan">
      <formula>B$22</formula>
    </cfRule>
  </conditionalFormatting>
  <conditionalFormatting pivot="1" sqref="B4:M18">
    <cfRule type="cellIs" dxfId="12" priority="3" operator="between">
      <formula>B$20</formula>
      <formula>B$22</formula>
    </cfRule>
  </conditionalFormatting>
  <conditionalFormatting pivot="1" sqref="B4:M18">
    <cfRule type="cellIs" dxfId="11" priority="2" operator="lessThan">
      <formula>B$20</formula>
    </cfRule>
  </conditionalFormatting>
  <conditionalFormatting pivot="1" sqref="B4:M18">
    <cfRule type="containsBlanks" dxfId="10" priority="1">
      <formula>LEN(TRIM(B4))=0</formula>
    </cfRule>
  </conditionalFormatting>
  <hyperlinks>
    <hyperlink ref="A1" location="Summary!A1" display="Link to SUMMARY Worksheet" xr:uid="{4AF1C701-0313-478C-83E3-CFD70A47BDAF}"/>
  </hyperlinks>
  <pageMargins left="0.7" right="0.7" top="0.75" bottom="0.75" header="0.3" footer="0.3"/>
  <headerFooter>
    <oddHeader>&amp;C&amp;"Calibri"&amp;12&amp;KFF0000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AC272-2F0F-4F96-A2FC-CF39BB450AF4}">
  <sheetPr>
    <tabColor theme="8" tint="-0.249977111117893"/>
  </sheetPr>
  <dimension ref="A1:G14"/>
  <sheetViews>
    <sheetView showGridLines="0" zoomScaleNormal="100" workbookViewId="0">
      <pane ySplit="10" topLeftCell="A11" activePane="bottomLeft" state="frozen"/>
      <selection pane="bottomLeft"/>
    </sheetView>
  </sheetViews>
  <sheetFormatPr defaultColWidth="0" defaultRowHeight="12" customHeight="1" zeroHeight="1" x14ac:dyDescent="0.25"/>
  <cols>
    <col min="1" max="1" width="15.7109375" style="118" customWidth="1"/>
    <col min="2" max="2" width="20.7109375" style="119" customWidth="1"/>
    <col min="3" max="3" width="150.7109375" style="118" customWidth="1"/>
    <col min="4" max="6" width="15.7109375" style="118" hidden="1" customWidth="1"/>
    <col min="7" max="7" width="4" style="118" customWidth="1"/>
    <col min="8" max="16384" width="9.140625" style="118" hidden="1"/>
  </cols>
  <sheetData>
    <row r="1" spans="1:6" ht="24.95" customHeight="1" x14ac:dyDescent="0.25">
      <c r="A1" s="147" t="s">
        <v>2456</v>
      </c>
      <c r="B1" s="116" t="s">
        <v>1656</v>
      </c>
      <c r="C1" s="117"/>
      <c r="D1" s="117"/>
      <c r="E1" s="117"/>
      <c r="F1" s="117"/>
    </row>
    <row r="2" spans="1:6" x14ac:dyDescent="0.25"/>
    <row r="3" spans="1:6" s="122" customFormat="1" ht="15.75" hidden="1" x14ac:dyDescent="0.25">
      <c r="B3" s="120" t="s">
        <v>1657</v>
      </c>
      <c r="C3" s="121" t="s">
        <v>1658</v>
      </c>
      <c r="D3" s="121"/>
      <c r="E3" s="121"/>
      <c r="F3" s="121"/>
    </row>
    <row r="4" spans="1:6" s="122" customFormat="1" ht="31.5" hidden="1" customHeight="1" x14ac:dyDescent="0.25">
      <c r="B4" s="123" t="s">
        <v>1659</v>
      </c>
      <c r="C4" s="121" t="s">
        <v>1658</v>
      </c>
      <c r="D4" s="121"/>
      <c r="E4" s="121"/>
      <c r="F4" s="121"/>
    </row>
    <row r="5" spans="1:6" s="122" customFormat="1" ht="31.5" hidden="1" x14ac:dyDescent="0.25">
      <c r="B5" s="123" t="s">
        <v>1660</v>
      </c>
      <c r="C5" s="121" t="s">
        <v>1658</v>
      </c>
      <c r="D5" s="121"/>
      <c r="E5" s="121"/>
      <c r="F5" s="121"/>
    </row>
    <row r="6" spans="1:6" s="122" customFormat="1" ht="15.75" x14ac:dyDescent="0.25">
      <c r="A6" s="123" t="s">
        <v>1661</v>
      </c>
      <c r="B6" s="154">
        <v>1.2</v>
      </c>
      <c r="C6" s="155"/>
      <c r="D6" s="155"/>
      <c r="E6" s="155"/>
      <c r="F6" s="156"/>
    </row>
    <row r="7" spans="1:6" s="122" customFormat="1" ht="25.5" customHeight="1" x14ac:dyDescent="0.25">
      <c r="A7" s="123" t="s">
        <v>1662</v>
      </c>
      <c r="B7" s="157">
        <v>46122</v>
      </c>
      <c r="C7" s="158"/>
      <c r="D7" s="158"/>
      <c r="E7" s="158"/>
      <c r="F7" s="159"/>
    </row>
    <row r="8" spans="1:6" s="122" customFormat="1" ht="15.75" x14ac:dyDescent="0.25">
      <c r="B8" s="124"/>
    </row>
    <row r="9" spans="1:6" s="122" customFormat="1" ht="15.75" customHeight="1" x14ac:dyDescent="0.25">
      <c r="A9" s="160" t="s">
        <v>1663</v>
      </c>
      <c r="B9" s="161"/>
      <c r="C9" s="162"/>
      <c r="D9" s="153" t="s">
        <v>2850</v>
      </c>
      <c r="E9" s="153"/>
      <c r="F9" s="153"/>
    </row>
    <row r="10" spans="1:6" s="122" customFormat="1" ht="31.5" x14ac:dyDescent="0.25">
      <c r="A10" s="125" t="s">
        <v>1661</v>
      </c>
      <c r="B10" s="125" t="s">
        <v>1664</v>
      </c>
      <c r="C10" s="126" t="s">
        <v>1665</v>
      </c>
      <c r="D10" s="126" t="s">
        <v>1666</v>
      </c>
      <c r="E10" s="126" t="s">
        <v>1667</v>
      </c>
      <c r="F10" s="126" t="s">
        <v>1668</v>
      </c>
    </row>
    <row r="11" spans="1:6" ht="50.25" customHeight="1" x14ac:dyDescent="0.25">
      <c r="A11" s="128">
        <v>1.1000000000000001</v>
      </c>
      <c r="B11" s="127">
        <v>46111</v>
      </c>
      <c r="C11" s="139" t="s">
        <v>2851</v>
      </c>
      <c r="D11" s="128" t="s">
        <v>1887</v>
      </c>
      <c r="E11" s="128" t="s">
        <v>1887</v>
      </c>
      <c r="F11" s="128" t="s">
        <v>1887</v>
      </c>
    </row>
    <row r="12" spans="1:6" ht="50.25" customHeight="1" x14ac:dyDescent="0.25">
      <c r="A12" s="128">
        <v>1.2</v>
      </c>
      <c r="B12" s="127">
        <v>46122</v>
      </c>
      <c r="C12" s="139" t="s">
        <v>2701</v>
      </c>
      <c r="D12" s="128" t="s">
        <v>1887</v>
      </c>
      <c r="E12" s="128" t="s">
        <v>1887</v>
      </c>
      <c r="F12" s="128" t="s">
        <v>1887</v>
      </c>
    </row>
    <row r="13" spans="1:6" ht="50.25" customHeight="1" x14ac:dyDescent="0.25">
      <c r="A13" s="128"/>
      <c r="B13" s="127"/>
      <c r="C13" s="139"/>
      <c r="D13" s="128"/>
      <c r="E13" s="128"/>
      <c r="F13" s="128"/>
    </row>
    <row r="14" spans="1:6" ht="12" customHeight="1" x14ac:dyDescent="0.25"/>
  </sheetData>
  <sheetProtection algorithmName="SHA-512" hashValue="YwVMrQF4/TYQMWzcRCeB+6ECs8bKrFhiLzMMPcxin2XcAqYf3W+5npsn4pzzWqwyzSGeJ6qiJvROLuLYXNe+FQ==" saltValue="9bhL1SAv4xZjoKWR7LiERA==" spinCount="100000" sheet="1" objects="1" scenarios="1"/>
  <mergeCells count="4">
    <mergeCell ref="D9:F9"/>
    <mergeCell ref="B6:F6"/>
    <mergeCell ref="B7:F7"/>
    <mergeCell ref="A9:C9"/>
  </mergeCells>
  <hyperlinks>
    <hyperlink ref="A1" location="INDEX!A1" display="INDEX" xr:uid="{C1DF8045-832A-41EE-A30E-39DA5F9F4F9F}"/>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E115-7D8A-4E17-BDFD-AF0EA38FBDCC}">
  <sheetPr>
    <tabColor theme="2" tint="-9.9978637043366805E-2"/>
  </sheetPr>
  <dimension ref="A1:F118"/>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1515</v>
      </c>
      <c r="C1" s="165"/>
      <c r="D1" s="165"/>
      <c r="E1" s="165"/>
      <c r="F1" s="165"/>
    </row>
    <row r="2" spans="1:6" ht="30.75" thickTop="1" x14ac:dyDescent="0.25">
      <c r="A2" s="83" t="s">
        <v>112</v>
      </c>
      <c r="B2" s="84" t="s">
        <v>0</v>
      </c>
      <c r="C2" s="83" t="s">
        <v>1</v>
      </c>
      <c r="D2" s="83" t="s">
        <v>2</v>
      </c>
      <c r="E2" s="84" t="s">
        <v>3</v>
      </c>
      <c r="F2" s="85" t="s">
        <v>4</v>
      </c>
    </row>
    <row r="3" spans="1:6" x14ac:dyDescent="0.25">
      <c r="A3" s="4" t="s">
        <v>838</v>
      </c>
      <c r="B3" s="4" t="s">
        <v>5</v>
      </c>
      <c r="C3" s="4" t="s">
        <v>138</v>
      </c>
      <c r="D3" s="4" t="s">
        <v>18</v>
      </c>
      <c r="E3" s="5">
        <v>370.97500000000002</v>
      </c>
      <c r="F3" s="4" t="s">
        <v>95</v>
      </c>
    </row>
    <row r="4" spans="1:6" x14ac:dyDescent="0.25">
      <c r="A4" s="11" t="s">
        <v>838</v>
      </c>
      <c r="B4" s="11" t="s">
        <v>5</v>
      </c>
      <c r="C4" s="11" t="s">
        <v>138</v>
      </c>
      <c r="D4" s="11" t="s">
        <v>21</v>
      </c>
      <c r="E4" s="73">
        <v>339.625</v>
      </c>
      <c r="F4" s="11" t="s">
        <v>96</v>
      </c>
    </row>
    <row r="5" spans="1:6" x14ac:dyDescent="0.25">
      <c r="A5" s="4" t="s">
        <v>838</v>
      </c>
      <c r="B5" s="4" t="s">
        <v>5</v>
      </c>
      <c r="C5" s="4" t="s">
        <v>138</v>
      </c>
      <c r="D5" s="4" t="s">
        <v>42</v>
      </c>
      <c r="E5" s="5">
        <v>266.47500000000002</v>
      </c>
      <c r="F5" s="4" t="s">
        <v>97</v>
      </c>
    </row>
    <row r="6" spans="1:6" x14ac:dyDescent="0.25">
      <c r="A6" s="11" t="s">
        <v>838</v>
      </c>
      <c r="B6" s="11" t="s">
        <v>5</v>
      </c>
      <c r="C6" s="11" t="s">
        <v>138</v>
      </c>
      <c r="D6" s="11" t="s">
        <v>10</v>
      </c>
      <c r="E6" s="73">
        <v>219.45</v>
      </c>
      <c r="F6" s="11" t="s">
        <v>1157</v>
      </c>
    </row>
    <row r="7" spans="1:6" ht="28.5" x14ac:dyDescent="0.25">
      <c r="A7" s="4" t="s">
        <v>838</v>
      </c>
      <c r="B7" s="4" t="s">
        <v>5</v>
      </c>
      <c r="C7" s="4" t="s">
        <v>138</v>
      </c>
      <c r="D7" s="4" t="s">
        <v>34</v>
      </c>
      <c r="E7" s="5">
        <v>182.875</v>
      </c>
      <c r="F7" s="4" t="s">
        <v>1158</v>
      </c>
    </row>
    <row r="8" spans="1:6" x14ac:dyDescent="0.25">
      <c r="A8" s="11" t="s">
        <v>838</v>
      </c>
      <c r="B8" s="11" t="s">
        <v>5</v>
      </c>
      <c r="C8" s="11" t="s">
        <v>138</v>
      </c>
      <c r="D8" s="11" t="s">
        <v>12</v>
      </c>
      <c r="E8" s="73">
        <v>156.75</v>
      </c>
      <c r="F8" s="11" t="s">
        <v>1159</v>
      </c>
    </row>
    <row r="9" spans="1:6" ht="28.5" x14ac:dyDescent="0.25">
      <c r="A9" s="4" t="s">
        <v>838</v>
      </c>
      <c r="B9" s="4" t="s">
        <v>5</v>
      </c>
      <c r="C9" s="4" t="s">
        <v>138</v>
      </c>
      <c r="D9" s="4" t="s">
        <v>34</v>
      </c>
      <c r="E9" s="5">
        <v>256.02499999999998</v>
      </c>
      <c r="F9" s="4" t="s">
        <v>101</v>
      </c>
    </row>
    <row r="10" spans="1:6" x14ac:dyDescent="0.25">
      <c r="A10" s="11" t="s">
        <v>838</v>
      </c>
      <c r="B10" s="11" t="s">
        <v>5</v>
      </c>
      <c r="C10" s="11" t="s">
        <v>138</v>
      </c>
      <c r="D10" s="11" t="s">
        <v>13</v>
      </c>
      <c r="E10" s="73">
        <v>203.77500000000001</v>
      </c>
      <c r="F10" s="11" t="s">
        <v>102</v>
      </c>
    </row>
    <row r="11" spans="1:6" x14ac:dyDescent="0.25">
      <c r="A11" s="4" t="s">
        <v>838</v>
      </c>
      <c r="B11" s="4" t="s">
        <v>5</v>
      </c>
      <c r="C11" s="4" t="s">
        <v>138</v>
      </c>
      <c r="D11" s="4" t="s">
        <v>43</v>
      </c>
      <c r="E11" s="5">
        <v>161.97499999999999</v>
      </c>
      <c r="F11" s="4" t="s">
        <v>103</v>
      </c>
    </row>
    <row r="12" spans="1:6" ht="71.25" x14ac:dyDescent="0.25">
      <c r="A12" s="11" t="s">
        <v>838</v>
      </c>
      <c r="B12" s="11" t="s">
        <v>104</v>
      </c>
      <c r="C12" s="11" t="s">
        <v>138</v>
      </c>
      <c r="D12" s="11" t="s">
        <v>13</v>
      </c>
      <c r="E12" s="73">
        <v>82.5</v>
      </c>
      <c r="F12" s="11" t="s">
        <v>110</v>
      </c>
    </row>
    <row r="13" spans="1:6" ht="72" thickBot="1" x14ac:dyDescent="0.3">
      <c r="A13" s="103" t="s">
        <v>838</v>
      </c>
      <c r="B13" s="103" t="s">
        <v>104</v>
      </c>
      <c r="C13" s="103" t="s">
        <v>138</v>
      </c>
      <c r="D13" s="103" t="s">
        <v>43</v>
      </c>
      <c r="E13" s="104">
        <v>66</v>
      </c>
      <c r="F13" s="103" t="s">
        <v>111</v>
      </c>
    </row>
    <row r="14" spans="1:6" ht="15.75" thickTop="1" x14ac:dyDescent="0.25">
      <c r="A14" s="88" t="s">
        <v>1518</v>
      </c>
      <c r="B14" s="88" t="s">
        <v>5</v>
      </c>
      <c r="C14" s="88" t="s">
        <v>928</v>
      </c>
      <c r="D14" s="88" t="s">
        <v>42</v>
      </c>
      <c r="E14" s="89">
        <v>400</v>
      </c>
      <c r="F14" s="88"/>
    </row>
    <row r="15" spans="1:6" x14ac:dyDescent="0.25">
      <c r="A15" s="4" t="s">
        <v>1518</v>
      </c>
      <c r="B15" s="4" t="s">
        <v>5</v>
      </c>
      <c r="C15" s="4" t="s">
        <v>928</v>
      </c>
      <c r="D15" s="4" t="s">
        <v>9</v>
      </c>
      <c r="E15" s="5">
        <v>275</v>
      </c>
      <c r="F15" s="4"/>
    </row>
    <row r="16" spans="1:6" x14ac:dyDescent="0.25">
      <c r="A16" s="11" t="s">
        <v>1518</v>
      </c>
      <c r="B16" s="11" t="s">
        <v>5</v>
      </c>
      <c r="C16" s="11" t="s">
        <v>928</v>
      </c>
      <c r="D16" s="11" t="s">
        <v>13</v>
      </c>
      <c r="E16" s="73">
        <v>225</v>
      </c>
      <c r="F16" s="11"/>
    </row>
    <row r="17" spans="1:6" x14ac:dyDescent="0.25">
      <c r="A17" s="4" t="s">
        <v>1518</v>
      </c>
      <c r="B17" s="4" t="s">
        <v>5</v>
      </c>
      <c r="C17" s="4" t="s">
        <v>928</v>
      </c>
      <c r="D17" s="4" t="s">
        <v>12</v>
      </c>
      <c r="E17" s="5">
        <v>190</v>
      </c>
      <c r="F17" s="4"/>
    </row>
    <row r="18" spans="1:6" x14ac:dyDescent="0.25">
      <c r="A18" s="11" t="s">
        <v>1518</v>
      </c>
      <c r="B18" s="11" t="s">
        <v>5</v>
      </c>
      <c r="C18" s="11" t="s">
        <v>928</v>
      </c>
      <c r="D18" s="11"/>
      <c r="E18" s="73">
        <v>400</v>
      </c>
      <c r="F18" s="11" t="s">
        <v>929</v>
      </c>
    </row>
    <row r="19" spans="1:6" ht="28.5" x14ac:dyDescent="0.25">
      <c r="A19" s="4" t="s">
        <v>1518</v>
      </c>
      <c r="B19" s="4" t="s">
        <v>5</v>
      </c>
      <c r="C19" s="4" t="s">
        <v>928</v>
      </c>
      <c r="D19" s="4"/>
      <c r="E19" s="5">
        <v>350</v>
      </c>
      <c r="F19" s="4" t="s">
        <v>930</v>
      </c>
    </row>
    <row r="20" spans="1:6" ht="28.5" x14ac:dyDescent="0.25">
      <c r="A20" s="11" t="s">
        <v>1518</v>
      </c>
      <c r="B20" s="11" t="s">
        <v>5</v>
      </c>
      <c r="C20" s="11" t="s">
        <v>928</v>
      </c>
      <c r="D20" s="11"/>
      <c r="E20" s="73">
        <v>325</v>
      </c>
      <c r="F20" s="11" t="s">
        <v>931</v>
      </c>
    </row>
    <row r="21" spans="1:6" x14ac:dyDescent="0.25">
      <c r="A21" s="4" t="s">
        <v>1518</v>
      </c>
      <c r="B21" s="4" t="s">
        <v>5</v>
      </c>
      <c r="C21" s="4" t="s">
        <v>928</v>
      </c>
      <c r="D21" s="4"/>
      <c r="E21" s="5">
        <v>275</v>
      </c>
      <c r="F21" s="4" t="s">
        <v>932</v>
      </c>
    </row>
    <row r="22" spans="1:6" ht="28.5" x14ac:dyDescent="0.25">
      <c r="A22" s="11" t="s">
        <v>1518</v>
      </c>
      <c r="B22" s="11" t="s">
        <v>5</v>
      </c>
      <c r="C22" s="11" t="s">
        <v>928</v>
      </c>
      <c r="D22" s="11"/>
      <c r="E22" s="73">
        <v>250</v>
      </c>
      <c r="F22" s="11" t="s">
        <v>933</v>
      </c>
    </row>
    <row r="23" spans="1:6" ht="28.5" x14ac:dyDescent="0.25">
      <c r="A23" s="4" t="s">
        <v>1518</v>
      </c>
      <c r="B23" s="4" t="s">
        <v>5</v>
      </c>
      <c r="C23" s="4" t="s">
        <v>928</v>
      </c>
      <c r="D23" s="4"/>
      <c r="E23" s="5">
        <v>225</v>
      </c>
      <c r="F23" s="4" t="s">
        <v>934</v>
      </c>
    </row>
    <row r="24" spans="1:6" ht="28.5" x14ac:dyDescent="0.25">
      <c r="A24" s="11" t="s">
        <v>1518</v>
      </c>
      <c r="B24" s="11" t="s">
        <v>5</v>
      </c>
      <c r="C24" s="11" t="s">
        <v>928</v>
      </c>
      <c r="D24" s="11"/>
      <c r="E24" s="73">
        <v>190</v>
      </c>
      <c r="F24" s="11" t="s">
        <v>935</v>
      </c>
    </row>
    <row r="25" spans="1:6" x14ac:dyDescent="0.25">
      <c r="A25" s="4" t="s">
        <v>1518</v>
      </c>
      <c r="B25" s="4" t="s">
        <v>5</v>
      </c>
      <c r="C25" s="4" t="s">
        <v>928</v>
      </c>
      <c r="D25" s="4"/>
      <c r="E25" s="5">
        <v>190</v>
      </c>
      <c r="F25" s="4" t="s">
        <v>936</v>
      </c>
    </row>
    <row r="26" spans="1:6" ht="15.75" thickBot="1" x14ac:dyDescent="0.3">
      <c r="A26" s="12" t="s">
        <v>1518</v>
      </c>
      <c r="B26" s="12" t="s">
        <v>5</v>
      </c>
      <c r="C26" s="12" t="s">
        <v>928</v>
      </c>
      <c r="D26" s="12"/>
      <c r="E26" s="74">
        <v>150</v>
      </c>
      <c r="F26" s="12" t="s">
        <v>937</v>
      </c>
    </row>
    <row r="27" spans="1:6" ht="15.75" thickTop="1" x14ac:dyDescent="0.25">
      <c r="A27" s="86" t="s">
        <v>1519</v>
      </c>
      <c r="B27" s="86" t="s">
        <v>5</v>
      </c>
      <c r="C27" s="86" t="s">
        <v>1520</v>
      </c>
      <c r="D27" s="86" t="s">
        <v>18</v>
      </c>
      <c r="E27" s="87">
        <v>260</v>
      </c>
      <c r="F27" s="86"/>
    </row>
    <row r="28" spans="1:6" ht="28.5" x14ac:dyDescent="0.25">
      <c r="A28" s="11" t="s">
        <v>1519</v>
      </c>
      <c r="B28" s="11" t="s">
        <v>5</v>
      </c>
      <c r="C28" s="11" t="s">
        <v>1521</v>
      </c>
      <c r="D28" s="11" t="s">
        <v>9</v>
      </c>
      <c r="E28" s="73">
        <v>190</v>
      </c>
      <c r="F28" s="11"/>
    </row>
    <row r="29" spans="1:6" ht="28.5" x14ac:dyDescent="0.25">
      <c r="A29" s="4" t="s">
        <v>1519</v>
      </c>
      <c r="B29" s="4" t="s">
        <v>5</v>
      </c>
      <c r="C29" s="4" t="s">
        <v>1521</v>
      </c>
      <c r="D29" s="4" t="s">
        <v>10</v>
      </c>
      <c r="E29" s="5">
        <v>160</v>
      </c>
      <c r="F29" s="4"/>
    </row>
    <row r="30" spans="1:6" ht="28.5" x14ac:dyDescent="0.25">
      <c r="A30" s="11" t="s">
        <v>1519</v>
      </c>
      <c r="B30" s="11" t="s">
        <v>5</v>
      </c>
      <c r="C30" s="11" t="s">
        <v>1521</v>
      </c>
      <c r="D30" s="11" t="s">
        <v>43</v>
      </c>
      <c r="E30" s="73">
        <v>145</v>
      </c>
      <c r="F30" s="11"/>
    </row>
    <row r="31" spans="1:6" ht="29.25" thickBot="1" x14ac:dyDescent="0.3">
      <c r="A31" s="50" t="s">
        <v>1519</v>
      </c>
      <c r="B31" s="50" t="s">
        <v>5</v>
      </c>
      <c r="C31" s="50" t="s">
        <v>1521</v>
      </c>
      <c r="D31" s="50" t="s">
        <v>12</v>
      </c>
      <c r="E31" s="51">
        <v>125</v>
      </c>
      <c r="F31" s="50"/>
    </row>
    <row r="32" spans="1:6" ht="15.75" thickTop="1" x14ac:dyDescent="0.25">
      <c r="A32" s="88" t="s">
        <v>1522</v>
      </c>
      <c r="B32" s="88" t="s">
        <v>543</v>
      </c>
      <c r="C32" s="88" t="s">
        <v>1523</v>
      </c>
      <c r="D32" s="88" t="s">
        <v>18</v>
      </c>
      <c r="E32" s="89">
        <v>275</v>
      </c>
      <c r="F32" s="88"/>
    </row>
    <row r="33" spans="1:6" x14ac:dyDescent="0.25">
      <c r="A33" s="4" t="s">
        <v>1522</v>
      </c>
      <c r="B33" s="4" t="s">
        <v>543</v>
      </c>
      <c r="C33" s="4" t="s">
        <v>1523</v>
      </c>
      <c r="D33" s="4" t="s">
        <v>42</v>
      </c>
      <c r="E33" s="5">
        <v>220</v>
      </c>
      <c r="F33" s="4"/>
    </row>
    <row r="34" spans="1:6" x14ac:dyDescent="0.25">
      <c r="A34" s="11" t="s">
        <v>1522</v>
      </c>
      <c r="B34" s="11" t="s">
        <v>543</v>
      </c>
      <c r="C34" s="11" t="s">
        <v>1523</v>
      </c>
      <c r="D34" s="11" t="s">
        <v>10</v>
      </c>
      <c r="E34" s="73">
        <v>180</v>
      </c>
      <c r="F34" s="11"/>
    </row>
    <row r="35" spans="1:6" ht="15.75" thickBot="1" x14ac:dyDescent="0.3">
      <c r="A35" s="50" t="s">
        <v>1522</v>
      </c>
      <c r="B35" s="50" t="s">
        <v>543</v>
      </c>
      <c r="C35" s="50" t="s">
        <v>1523</v>
      </c>
      <c r="D35" s="50" t="s">
        <v>34</v>
      </c>
      <c r="E35" s="51">
        <v>160</v>
      </c>
      <c r="F35" s="50"/>
    </row>
    <row r="36" spans="1:6" ht="29.25" thickTop="1" x14ac:dyDescent="0.25">
      <c r="A36" s="88" t="s">
        <v>1535</v>
      </c>
      <c r="B36" s="88" t="s">
        <v>5</v>
      </c>
      <c r="C36" s="88" t="s">
        <v>1524</v>
      </c>
      <c r="D36" s="88" t="s">
        <v>18</v>
      </c>
      <c r="E36" s="89">
        <v>302.5</v>
      </c>
      <c r="F36" s="88" t="s">
        <v>1526</v>
      </c>
    </row>
    <row r="37" spans="1:6" x14ac:dyDescent="0.25">
      <c r="A37" s="4" t="s">
        <v>1535</v>
      </c>
      <c r="B37" s="4" t="s">
        <v>5</v>
      </c>
      <c r="C37" s="4" t="s">
        <v>1524</v>
      </c>
      <c r="D37" s="4" t="s">
        <v>42</v>
      </c>
      <c r="E37" s="5">
        <v>302.5</v>
      </c>
      <c r="F37" s="4" t="s">
        <v>1527</v>
      </c>
    </row>
    <row r="38" spans="1:6" x14ac:dyDescent="0.25">
      <c r="A38" s="11" t="s">
        <v>1535</v>
      </c>
      <c r="B38" s="11" t="s">
        <v>498</v>
      </c>
      <c r="C38" s="11" t="s">
        <v>1524</v>
      </c>
      <c r="D38" s="11" t="s">
        <v>42</v>
      </c>
      <c r="E38" s="73">
        <v>302.5</v>
      </c>
      <c r="F38" s="11" t="s">
        <v>1528</v>
      </c>
    </row>
    <row r="39" spans="1:6" x14ac:dyDescent="0.25">
      <c r="A39" s="4" t="s">
        <v>1535</v>
      </c>
      <c r="B39" s="4" t="s">
        <v>498</v>
      </c>
      <c r="C39" s="4" t="s">
        <v>1525</v>
      </c>
      <c r="D39" s="4" t="s">
        <v>42</v>
      </c>
      <c r="E39" s="5">
        <v>302.5</v>
      </c>
      <c r="F39" s="4" t="s">
        <v>1529</v>
      </c>
    </row>
    <row r="40" spans="1:6" x14ac:dyDescent="0.25">
      <c r="A40" s="11" t="s">
        <v>1535</v>
      </c>
      <c r="B40" s="11" t="s">
        <v>5</v>
      </c>
      <c r="C40" s="11" t="s">
        <v>1524</v>
      </c>
      <c r="D40" s="11" t="s">
        <v>9</v>
      </c>
      <c r="E40" s="73">
        <v>275</v>
      </c>
      <c r="F40" s="11"/>
    </row>
    <row r="41" spans="1:6" ht="28.5" x14ac:dyDescent="0.25">
      <c r="A41" s="4" t="s">
        <v>1535</v>
      </c>
      <c r="B41" s="4" t="s">
        <v>5</v>
      </c>
      <c r="C41" s="4" t="s">
        <v>1524</v>
      </c>
      <c r="D41" s="4" t="s">
        <v>10</v>
      </c>
      <c r="E41" s="5">
        <v>253</v>
      </c>
      <c r="F41" s="4" t="s">
        <v>1530</v>
      </c>
    </row>
    <row r="42" spans="1:6" x14ac:dyDescent="0.25">
      <c r="A42" s="11" t="s">
        <v>1535</v>
      </c>
      <c r="B42" s="11" t="s">
        <v>498</v>
      </c>
      <c r="C42" s="11" t="s">
        <v>1525</v>
      </c>
      <c r="D42" s="11" t="s">
        <v>10</v>
      </c>
      <c r="E42" s="73">
        <v>253</v>
      </c>
      <c r="F42" s="11" t="s">
        <v>1531</v>
      </c>
    </row>
    <row r="43" spans="1:6" ht="57" x14ac:dyDescent="0.25">
      <c r="A43" s="102" t="s">
        <v>1535</v>
      </c>
      <c r="B43" s="4" t="s">
        <v>5</v>
      </c>
      <c r="C43" s="4" t="s">
        <v>1524</v>
      </c>
      <c r="D43" s="4" t="s">
        <v>13</v>
      </c>
      <c r="E43" s="5">
        <v>231</v>
      </c>
      <c r="F43" s="4" t="s">
        <v>1532</v>
      </c>
    </row>
    <row r="44" spans="1:6" x14ac:dyDescent="0.25">
      <c r="A44" s="11" t="s">
        <v>1535</v>
      </c>
      <c r="B44" s="11" t="s">
        <v>5</v>
      </c>
      <c r="C44" s="11" t="s">
        <v>1524</v>
      </c>
      <c r="D44" s="11" t="s">
        <v>12</v>
      </c>
      <c r="E44" s="73">
        <v>165</v>
      </c>
      <c r="F44" s="11" t="s">
        <v>1533</v>
      </c>
    </row>
    <row r="45" spans="1:6" x14ac:dyDescent="0.25">
      <c r="A45" s="4" t="s">
        <v>1535</v>
      </c>
      <c r="B45" s="4" t="s">
        <v>5</v>
      </c>
      <c r="C45" s="4" t="s">
        <v>1524</v>
      </c>
      <c r="D45" s="4" t="s">
        <v>43</v>
      </c>
      <c r="E45" s="5">
        <v>198</v>
      </c>
      <c r="F45" s="4"/>
    </row>
    <row r="46" spans="1:6" ht="15.75" thickBot="1" x14ac:dyDescent="0.3">
      <c r="A46" s="12" t="s">
        <v>1535</v>
      </c>
      <c r="B46" s="12" t="s">
        <v>498</v>
      </c>
      <c r="C46" s="12" t="s">
        <v>1525</v>
      </c>
      <c r="D46" s="12" t="s">
        <v>13</v>
      </c>
      <c r="E46" s="74">
        <v>231</v>
      </c>
      <c r="F46" s="12" t="s">
        <v>1534</v>
      </c>
    </row>
    <row r="47" spans="1:6" ht="15.75" thickTop="1" x14ac:dyDescent="0.25">
      <c r="A47" s="86" t="s">
        <v>1536</v>
      </c>
      <c r="B47" s="86" t="s">
        <v>5</v>
      </c>
      <c r="C47" s="86" t="s">
        <v>138</v>
      </c>
      <c r="D47" s="86" t="s">
        <v>18</v>
      </c>
      <c r="E47" s="87">
        <v>250</v>
      </c>
      <c r="F47" s="86"/>
    </row>
    <row r="48" spans="1:6" x14ac:dyDescent="0.25">
      <c r="A48" s="11" t="s">
        <v>1536</v>
      </c>
      <c r="B48" s="11" t="s">
        <v>5</v>
      </c>
      <c r="C48" s="11" t="s">
        <v>138</v>
      </c>
      <c r="D48" s="11" t="s">
        <v>10</v>
      </c>
      <c r="E48" s="73">
        <v>195</v>
      </c>
      <c r="F48" s="11"/>
    </row>
    <row r="49" spans="1:6" x14ac:dyDescent="0.25">
      <c r="A49" s="4" t="s">
        <v>1536</v>
      </c>
      <c r="B49" s="4" t="s">
        <v>5</v>
      </c>
      <c r="C49" s="4" t="s">
        <v>138</v>
      </c>
      <c r="D49" s="4" t="s">
        <v>13</v>
      </c>
      <c r="E49" s="5">
        <v>175</v>
      </c>
      <c r="F49" s="4"/>
    </row>
    <row r="50" spans="1:6" ht="15.75" thickBot="1" x14ac:dyDescent="0.3">
      <c r="A50" s="12" t="s">
        <v>1536</v>
      </c>
      <c r="B50" s="12" t="s">
        <v>5</v>
      </c>
      <c r="C50" s="12" t="s">
        <v>138</v>
      </c>
      <c r="D50" s="12" t="s">
        <v>12</v>
      </c>
      <c r="E50" s="74">
        <v>155</v>
      </c>
      <c r="F50" s="12"/>
    </row>
    <row r="51" spans="1:6" ht="15.75" thickTop="1" x14ac:dyDescent="0.25">
      <c r="A51" s="105" t="s">
        <v>62</v>
      </c>
      <c r="B51" s="86" t="s">
        <v>5</v>
      </c>
      <c r="C51" s="86" t="s">
        <v>1524</v>
      </c>
      <c r="D51" s="86" t="s">
        <v>18</v>
      </c>
      <c r="E51" s="87">
        <v>339.90000000000003</v>
      </c>
      <c r="F51" s="86"/>
    </row>
    <row r="52" spans="1:6" x14ac:dyDescent="0.25">
      <c r="A52" s="11" t="s">
        <v>62</v>
      </c>
      <c r="B52" s="11" t="s">
        <v>5</v>
      </c>
      <c r="C52" s="11" t="s">
        <v>1524</v>
      </c>
      <c r="D52" s="11" t="s">
        <v>9</v>
      </c>
      <c r="E52" s="73">
        <v>304.70000000000005</v>
      </c>
      <c r="F52" s="11"/>
    </row>
    <row r="53" spans="1:6" x14ac:dyDescent="0.25">
      <c r="A53" s="102" t="s">
        <v>62</v>
      </c>
      <c r="B53" s="4" t="s">
        <v>5</v>
      </c>
      <c r="C53" s="4" t="s">
        <v>1524</v>
      </c>
      <c r="D53" s="4" t="s">
        <v>10</v>
      </c>
      <c r="E53" s="5">
        <v>261.8</v>
      </c>
      <c r="F53" s="4"/>
    </row>
    <row r="54" spans="1:6" x14ac:dyDescent="0.25">
      <c r="A54" s="11" t="s">
        <v>62</v>
      </c>
      <c r="B54" s="11" t="s">
        <v>5</v>
      </c>
      <c r="C54" s="11" t="s">
        <v>1524</v>
      </c>
      <c r="D54" s="11" t="s">
        <v>12</v>
      </c>
      <c r="E54" s="73">
        <v>193.60000000000002</v>
      </c>
      <c r="F54" s="11"/>
    </row>
    <row r="55" spans="1:6" ht="15.75" thickBot="1" x14ac:dyDescent="0.3">
      <c r="A55" s="103" t="s">
        <v>62</v>
      </c>
      <c r="B55" s="50" t="s">
        <v>5</v>
      </c>
      <c r="C55" s="50" t="s">
        <v>1524</v>
      </c>
      <c r="D55" s="50" t="s">
        <v>43</v>
      </c>
      <c r="E55" s="51">
        <v>168.3</v>
      </c>
      <c r="F55" s="50"/>
    </row>
    <row r="56" spans="1:6" ht="15.75" thickTop="1" x14ac:dyDescent="0.25">
      <c r="A56" s="88" t="s">
        <v>856</v>
      </c>
      <c r="B56" s="88" t="s">
        <v>863</v>
      </c>
      <c r="C56" s="88" t="s">
        <v>1537</v>
      </c>
      <c r="D56" s="88" t="s">
        <v>42</v>
      </c>
      <c r="E56" s="89">
        <v>385</v>
      </c>
      <c r="F56" s="88" t="s">
        <v>1541</v>
      </c>
    </row>
    <row r="57" spans="1:6" ht="42.75" x14ac:dyDescent="0.25">
      <c r="A57" s="102" t="s">
        <v>856</v>
      </c>
      <c r="B57" s="4" t="s">
        <v>1538</v>
      </c>
      <c r="C57" s="4" t="s">
        <v>1539</v>
      </c>
      <c r="D57" s="4" t="s">
        <v>10</v>
      </c>
      <c r="E57" s="5">
        <v>330</v>
      </c>
      <c r="F57" s="4" t="s">
        <v>1542</v>
      </c>
    </row>
    <row r="58" spans="1:6" ht="29.25" thickBot="1" x14ac:dyDescent="0.3">
      <c r="A58" s="12" t="s">
        <v>856</v>
      </c>
      <c r="B58" s="12" t="s">
        <v>863</v>
      </c>
      <c r="C58" s="12" t="s">
        <v>1540</v>
      </c>
      <c r="D58" s="12" t="s">
        <v>12</v>
      </c>
      <c r="E58" s="74">
        <v>198</v>
      </c>
      <c r="F58" s="12" t="s">
        <v>1543</v>
      </c>
    </row>
    <row r="59" spans="1:6" ht="15.75" thickTop="1" x14ac:dyDescent="0.25">
      <c r="A59" s="105" t="s">
        <v>277</v>
      </c>
      <c r="B59" s="86" t="s">
        <v>38</v>
      </c>
      <c r="C59" s="86" t="s">
        <v>138</v>
      </c>
      <c r="D59" s="86" t="s">
        <v>40</v>
      </c>
      <c r="E59" s="87">
        <v>462.00000000000006</v>
      </c>
      <c r="F59" s="86"/>
    </row>
    <row r="60" spans="1:6" x14ac:dyDescent="0.25">
      <c r="A60" s="11" t="s">
        <v>277</v>
      </c>
      <c r="B60" s="11" t="s">
        <v>38</v>
      </c>
      <c r="C60" s="11" t="s">
        <v>138</v>
      </c>
      <c r="D60" s="11" t="s">
        <v>18</v>
      </c>
      <c r="E60" s="73">
        <v>396.00000000000006</v>
      </c>
      <c r="F60" s="11"/>
    </row>
    <row r="61" spans="1:6" x14ac:dyDescent="0.25">
      <c r="A61" s="102" t="s">
        <v>277</v>
      </c>
      <c r="B61" s="4" t="s">
        <v>38</v>
      </c>
      <c r="C61" s="4" t="s">
        <v>138</v>
      </c>
      <c r="D61" s="4" t="s">
        <v>7</v>
      </c>
      <c r="E61" s="5">
        <v>352</v>
      </c>
      <c r="F61" s="4"/>
    </row>
    <row r="62" spans="1:6" x14ac:dyDescent="0.25">
      <c r="A62" s="11" t="s">
        <v>277</v>
      </c>
      <c r="B62" s="11" t="s">
        <v>38</v>
      </c>
      <c r="C62" s="11" t="s">
        <v>138</v>
      </c>
      <c r="D62" s="11" t="s">
        <v>21</v>
      </c>
      <c r="E62" s="73">
        <v>308</v>
      </c>
      <c r="F62" s="11"/>
    </row>
    <row r="63" spans="1:6" x14ac:dyDescent="0.25">
      <c r="A63" s="102" t="s">
        <v>277</v>
      </c>
      <c r="B63" s="4" t="s">
        <v>38</v>
      </c>
      <c r="C63" s="4" t="s">
        <v>138</v>
      </c>
      <c r="D63" s="4" t="s">
        <v>42</v>
      </c>
      <c r="E63" s="5">
        <v>275</v>
      </c>
      <c r="F63" s="4"/>
    </row>
    <row r="64" spans="1:6" x14ac:dyDescent="0.25">
      <c r="A64" s="11" t="s">
        <v>277</v>
      </c>
      <c r="B64" s="11" t="s">
        <v>38</v>
      </c>
      <c r="C64" s="11" t="s">
        <v>138</v>
      </c>
      <c r="D64" s="11" t="s">
        <v>9</v>
      </c>
      <c r="E64" s="73">
        <v>258.5</v>
      </c>
      <c r="F64" s="11"/>
    </row>
    <row r="65" spans="1:6" x14ac:dyDescent="0.25">
      <c r="A65" s="102" t="s">
        <v>277</v>
      </c>
      <c r="B65" s="4" t="s">
        <v>38</v>
      </c>
      <c r="C65" s="4" t="s">
        <v>138</v>
      </c>
      <c r="D65" s="4" t="s">
        <v>10</v>
      </c>
      <c r="E65" s="5">
        <v>236.50000000000003</v>
      </c>
      <c r="F65" s="4"/>
    </row>
    <row r="66" spans="1:6" x14ac:dyDescent="0.25">
      <c r="A66" s="11" t="s">
        <v>277</v>
      </c>
      <c r="B66" s="11" t="s">
        <v>38</v>
      </c>
      <c r="C66" s="11" t="s">
        <v>138</v>
      </c>
      <c r="D66" s="11" t="s">
        <v>25</v>
      </c>
      <c r="E66" s="73">
        <v>236.50000000000003</v>
      </c>
      <c r="F66" s="11"/>
    </row>
    <row r="67" spans="1:6" x14ac:dyDescent="0.25">
      <c r="A67" s="102" t="s">
        <v>277</v>
      </c>
      <c r="B67" s="4" t="s">
        <v>38</v>
      </c>
      <c r="C67" s="4" t="s">
        <v>138</v>
      </c>
      <c r="D67" s="4" t="s">
        <v>34</v>
      </c>
      <c r="E67" s="5">
        <v>275</v>
      </c>
      <c r="F67" s="4"/>
    </row>
    <row r="68" spans="1:6" x14ac:dyDescent="0.25">
      <c r="A68" s="11" t="s">
        <v>277</v>
      </c>
      <c r="B68" s="11" t="s">
        <v>38</v>
      </c>
      <c r="C68" s="11" t="s">
        <v>138</v>
      </c>
      <c r="D68" s="11" t="s">
        <v>13</v>
      </c>
      <c r="E68" s="73">
        <v>253.00000000000003</v>
      </c>
      <c r="F68" s="11"/>
    </row>
    <row r="69" spans="1:6" x14ac:dyDescent="0.25">
      <c r="A69" s="102" t="s">
        <v>277</v>
      </c>
      <c r="B69" s="4" t="s">
        <v>38</v>
      </c>
      <c r="C69" s="4" t="s">
        <v>138</v>
      </c>
      <c r="D69" s="4" t="s">
        <v>43</v>
      </c>
      <c r="E69" s="5">
        <v>220.00000000000003</v>
      </c>
      <c r="F69" s="4"/>
    </row>
    <row r="70" spans="1:6" ht="15.75" thickBot="1" x14ac:dyDescent="0.3">
      <c r="A70" s="12" t="s">
        <v>277</v>
      </c>
      <c r="B70" s="12" t="s">
        <v>38</v>
      </c>
      <c r="C70" s="12" t="s">
        <v>138</v>
      </c>
      <c r="D70" s="12" t="s">
        <v>12</v>
      </c>
      <c r="E70" s="74">
        <v>187.00000000000003</v>
      </c>
      <c r="F70" s="12"/>
    </row>
    <row r="71" spans="1:6" ht="15.75" thickTop="1" x14ac:dyDescent="0.25">
      <c r="A71" s="105" t="s">
        <v>1544</v>
      </c>
      <c r="B71" s="86" t="s">
        <v>1545</v>
      </c>
      <c r="C71" s="86" t="s">
        <v>1546</v>
      </c>
      <c r="D71" s="86" t="s">
        <v>18</v>
      </c>
      <c r="E71" s="87">
        <v>352.00000000000006</v>
      </c>
      <c r="F71" s="86"/>
    </row>
    <row r="72" spans="1:6" x14ac:dyDescent="0.25">
      <c r="A72" s="11" t="s">
        <v>1544</v>
      </c>
      <c r="B72" s="11" t="s">
        <v>1545</v>
      </c>
      <c r="C72" s="11" t="s">
        <v>1523</v>
      </c>
      <c r="D72" s="11" t="s">
        <v>18</v>
      </c>
      <c r="E72" s="73">
        <v>282</v>
      </c>
      <c r="F72" s="11"/>
    </row>
    <row r="73" spans="1:6" x14ac:dyDescent="0.25">
      <c r="A73" s="102" t="s">
        <v>1544</v>
      </c>
      <c r="B73" s="4" t="s">
        <v>1545</v>
      </c>
      <c r="C73" s="4" t="s">
        <v>1546</v>
      </c>
      <c r="D73" s="4" t="s">
        <v>42</v>
      </c>
      <c r="E73" s="5">
        <v>220</v>
      </c>
      <c r="F73" s="4"/>
    </row>
    <row r="74" spans="1:6" x14ac:dyDescent="0.25">
      <c r="A74" s="11" t="s">
        <v>1544</v>
      </c>
      <c r="B74" s="11" t="s">
        <v>1545</v>
      </c>
      <c r="C74" s="11" t="s">
        <v>1546</v>
      </c>
      <c r="D74" s="11" t="s">
        <v>10</v>
      </c>
      <c r="E74" s="73">
        <v>176</v>
      </c>
      <c r="F74" s="11"/>
    </row>
    <row r="75" spans="1:6" x14ac:dyDescent="0.25">
      <c r="A75" s="102" t="s">
        <v>1544</v>
      </c>
      <c r="B75" s="4" t="s">
        <v>1545</v>
      </c>
      <c r="C75" s="4" t="s">
        <v>1523</v>
      </c>
      <c r="D75" s="4" t="s">
        <v>42</v>
      </c>
      <c r="E75" s="5">
        <v>220</v>
      </c>
      <c r="F75" s="4"/>
    </row>
    <row r="76" spans="1:6" x14ac:dyDescent="0.25">
      <c r="A76" s="11" t="s">
        <v>1544</v>
      </c>
      <c r="B76" s="11" t="s">
        <v>1545</v>
      </c>
      <c r="C76" s="11" t="s">
        <v>1523</v>
      </c>
      <c r="D76" s="11" t="s">
        <v>42</v>
      </c>
      <c r="E76" s="73">
        <v>194</v>
      </c>
      <c r="F76" s="11"/>
    </row>
    <row r="77" spans="1:6" x14ac:dyDescent="0.25">
      <c r="A77" s="102" t="s">
        <v>1544</v>
      </c>
      <c r="B77" s="4" t="s">
        <v>1545</v>
      </c>
      <c r="C77" s="4" t="s">
        <v>1523</v>
      </c>
      <c r="D77" s="4" t="s">
        <v>13</v>
      </c>
      <c r="E77" s="5">
        <v>141</v>
      </c>
      <c r="F77" s="4"/>
    </row>
    <row r="78" spans="1:6" x14ac:dyDescent="0.25">
      <c r="A78" s="11" t="s">
        <v>1544</v>
      </c>
      <c r="B78" s="11" t="s">
        <v>1545</v>
      </c>
      <c r="C78" s="11" t="s">
        <v>1523</v>
      </c>
      <c r="D78" s="11" t="s">
        <v>13</v>
      </c>
      <c r="E78" s="73">
        <v>141</v>
      </c>
      <c r="F78" s="11"/>
    </row>
    <row r="79" spans="1:6" x14ac:dyDescent="0.25">
      <c r="A79" s="102" t="s">
        <v>1544</v>
      </c>
      <c r="B79" s="4" t="s">
        <v>1545</v>
      </c>
      <c r="C79" s="4" t="s">
        <v>1523</v>
      </c>
      <c r="D79" s="4" t="s">
        <v>12</v>
      </c>
      <c r="E79" s="5">
        <v>97</v>
      </c>
      <c r="F79" s="4"/>
    </row>
    <row r="80" spans="1:6" x14ac:dyDescent="0.25">
      <c r="A80" s="11" t="s">
        <v>1544</v>
      </c>
      <c r="B80" s="11" t="s">
        <v>1545</v>
      </c>
      <c r="C80" s="11" t="s">
        <v>1547</v>
      </c>
      <c r="D80" s="11"/>
      <c r="E80" s="73">
        <v>141</v>
      </c>
      <c r="F80" s="11"/>
    </row>
    <row r="81" spans="1:6" ht="15.75" thickBot="1" x14ac:dyDescent="0.3">
      <c r="A81" s="103" t="s">
        <v>1544</v>
      </c>
      <c r="B81" s="50" t="s">
        <v>1545</v>
      </c>
      <c r="C81" s="50" t="s">
        <v>1548</v>
      </c>
      <c r="D81" s="50"/>
      <c r="E81" s="51">
        <v>141</v>
      </c>
      <c r="F81" s="50"/>
    </row>
    <row r="82" spans="1:6" ht="15.75" thickTop="1" x14ac:dyDescent="0.25">
      <c r="A82" s="88" t="s">
        <v>1549</v>
      </c>
      <c r="B82" s="88" t="s">
        <v>1550</v>
      </c>
      <c r="C82" s="88" t="s">
        <v>1524</v>
      </c>
      <c r="D82" s="88" t="s">
        <v>18</v>
      </c>
      <c r="E82" s="89">
        <v>220</v>
      </c>
      <c r="F82" s="88"/>
    </row>
    <row r="83" spans="1:6" x14ac:dyDescent="0.25">
      <c r="A83" s="102" t="s">
        <v>1549</v>
      </c>
      <c r="B83" s="4" t="s">
        <v>1550</v>
      </c>
      <c r="C83" s="4" t="s">
        <v>1524</v>
      </c>
      <c r="D83" s="4" t="s">
        <v>42</v>
      </c>
      <c r="E83" s="5">
        <v>220</v>
      </c>
      <c r="F83" s="4" t="s">
        <v>1552</v>
      </c>
    </row>
    <row r="84" spans="1:6" x14ac:dyDescent="0.25">
      <c r="A84" s="11" t="s">
        <v>1549</v>
      </c>
      <c r="B84" s="11" t="s">
        <v>1550</v>
      </c>
      <c r="C84" s="11" t="s">
        <v>1524</v>
      </c>
      <c r="D84" s="11" t="s">
        <v>10</v>
      </c>
      <c r="E84" s="73">
        <v>209</v>
      </c>
      <c r="F84" s="11" t="s">
        <v>1539</v>
      </c>
    </row>
    <row r="85" spans="1:6" x14ac:dyDescent="0.25">
      <c r="A85" s="102" t="s">
        <v>1549</v>
      </c>
      <c r="B85" s="4" t="s">
        <v>1550</v>
      </c>
      <c r="C85" s="4" t="s">
        <v>1524</v>
      </c>
      <c r="D85" s="4" t="s">
        <v>13</v>
      </c>
      <c r="E85" s="5">
        <v>187</v>
      </c>
      <c r="F85" s="4" t="s">
        <v>1553</v>
      </c>
    </row>
    <row r="86" spans="1:6" x14ac:dyDescent="0.25">
      <c r="A86" s="11" t="s">
        <v>1549</v>
      </c>
      <c r="B86" s="11" t="s">
        <v>1550</v>
      </c>
      <c r="C86" s="11" t="s">
        <v>1524</v>
      </c>
      <c r="D86" s="11" t="s">
        <v>12</v>
      </c>
      <c r="E86" s="73">
        <v>154</v>
      </c>
      <c r="F86" s="11" t="s">
        <v>1554</v>
      </c>
    </row>
    <row r="87" spans="1:6" ht="15.75" thickBot="1" x14ac:dyDescent="0.3">
      <c r="A87" s="103" t="s">
        <v>1549</v>
      </c>
      <c r="B87" s="50" t="s">
        <v>1550</v>
      </c>
      <c r="C87" s="50" t="s">
        <v>1551</v>
      </c>
      <c r="D87" s="50" t="s">
        <v>43</v>
      </c>
      <c r="E87" s="51">
        <v>154</v>
      </c>
      <c r="F87" s="50" t="s">
        <v>1555</v>
      </c>
    </row>
    <row r="88" spans="1:6" ht="15.75" thickTop="1" x14ac:dyDescent="0.25">
      <c r="A88" s="88" t="s">
        <v>1559</v>
      </c>
      <c r="B88" s="88" t="s">
        <v>198</v>
      </c>
      <c r="C88" s="88" t="s">
        <v>138</v>
      </c>
      <c r="D88" s="88" t="s">
        <v>18</v>
      </c>
      <c r="E88" s="89">
        <v>308</v>
      </c>
      <c r="F88" s="88"/>
    </row>
    <row r="89" spans="1:6" x14ac:dyDescent="0.25">
      <c r="A89" s="102" t="s">
        <v>1559</v>
      </c>
      <c r="B89" s="4" t="s">
        <v>198</v>
      </c>
      <c r="C89" s="4" t="s">
        <v>138</v>
      </c>
      <c r="D89" s="4" t="s">
        <v>21</v>
      </c>
      <c r="E89" s="5">
        <v>264</v>
      </c>
      <c r="F89" s="4"/>
    </row>
    <row r="90" spans="1:6" x14ac:dyDescent="0.25">
      <c r="A90" s="11" t="s">
        <v>1559</v>
      </c>
      <c r="B90" s="11" t="s">
        <v>198</v>
      </c>
      <c r="C90" s="11" t="s">
        <v>138</v>
      </c>
      <c r="D90" s="11" t="s">
        <v>42</v>
      </c>
      <c r="E90" s="73">
        <v>242.00000000000003</v>
      </c>
      <c r="F90" s="11" t="s">
        <v>1556</v>
      </c>
    </row>
    <row r="91" spans="1:6" x14ac:dyDescent="0.25">
      <c r="A91" s="102" t="s">
        <v>1559</v>
      </c>
      <c r="B91" s="4" t="s">
        <v>198</v>
      </c>
      <c r="C91" s="4" t="s">
        <v>138</v>
      </c>
      <c r="D91" s="4" t="s">
        <v>9</v>
      </c>
      <c r="E91" s="5">
        <v>220.00000000000003</v>
      </c>
      <c r="F91" s="4"/>
    </row>
    <row r="92" spans="1:6" ht="28.5" x14ac:dyDescent="0.25">
      <c r="A92" s="11" t="s">
        <v>1559</v>
      </c>
      <c r="B92" s="11" t="s">
        <v>198</v>
      </c>
      <c r="C92" s="11" t="s">
        <v>138</v>
      </c>
      <c r="D92" s="11" t="s">
        <v>10</v>
      </c>
      <c r="E92" s="73">
        <v>198.00000000000003</v>
      </c>
      <c r="F92" s="11" t="s">
        <v>1557</v>
      </c>
    </row>
    <row r="93" spans="1:6" x14ac:dyDescent="0.25">
      <c r="A93" s="102" t="s">
        <v>1559</v>
      </c>
      <c r="B93" s="4" t="s">
        <v>198</v>
      </c>
      <c r="C93" s="4" t="s">
        <v>138</v>
      </c>
      <c r="D93" s="4" t="s">
        <v>13</v>
      </c>
      <c r="E93" s="5">
        <v>176</v>
      </c>
      <c r="F93" s="4" t="s">
        <v>1558</v>
      </c>
    </row>
    <row r="94" spans="1:6" x14ac:dyDescent="0.25">
      <c r="A94" s="11" t="s">
        <v>1559</v>
      </c>
      <c r="B94" s="11" t="s">
        <v>198</v>
      </c>
      <c r="C94" s="11" t="s">
        <v>138</v>
      </c>
      <c r="D94" s="11" t="s">
        <v>43</v>
      </c>
      <c r="E94" s="73">
        <v>165</v>
      </c>
      <c r="F94" s="11"/>
    </row>
    <row r="95" spans="1:6" ht="15.75" thickBot="1" x14ac:dyDescent="0.3">
      <c r="A95" s="103" t="s">
        <v>1559</v>
      </c>
      <c r="B95" s="50" t="s">
        <v>198</v>
      </c>
      <c r="C95" s="50" t="s">
        <v>138</v>
      </c>
      <c r="D95" s="50" t="s">
        <v>12</v>
      </c>
      <c r="E95" s="51">
        <v>154</v>
      </c>
      <c r="F95" s="50"/>
    </row>
    <row r="96" spans="1:6" ht="15.75" thickTop="1" x14ac:dyDescent="0.25">
      <c r="A96" s="88" t="s">
        <v>1560</v>
      </c>
      <c r="B96" s="88" t="s">
        <v>1561</v>
      </c>
      <c r="C96" s="88" t="s">
        <v>1524</v>
      </c>
      <c r="D96" s="88" t="s">
        <v>18</v>
      </c>
      <c r="E96" s="89">
        <v>308</v>
      </c>
      <c r="F96" s="88" t="s">
        <v>1563</v>
      </c>
    </row>
    <row r="97" spans="1:6" x14ac:dyDescent="0.25">
      <c r="A97" s="102" t="s">
        <v>1560</v>
      </c>
      <c r="B97" s="4" t="s">
        <v>1562</v>
      </c>
      <c r="C97" s="4" t="s">
        <v>1524</v>
      </c>
      <c r="D97" s="4" t="s">
        <v>42</v>
      </c>
      <c r="E97" s="5">
        <v>275</v>
      </c>
      <c r="F97" s="4"/>
    </row>
    <row r="98" spans="1:6" x14ac:dyDescent="0.25">
      <c r="A98" s="11" t="s">
        <v>1560</v>
      </c>
      <c r="B98" s="11" t="s">
        <v>1561</v>
      </c>
      <c r="C98" s="11" t="s">
        <v>1524</v>
      </c>
      <c r="D98" s="11" t="s">
        <v>9</v>
      </c>
      <c r="E98" s="73">
        <v>220</v>
      </c>
      <c r="F98" s="11" t="s">
        <v>1564</v>
      </c>
    </row>
    <row r="99" spans="1:6" x14ac:dyDescent="0.25">
      <c r="A99" s="102" t="s">
        <v>1560</v>
      </c>
      <c r="B99" s="4" t="s">
        <v>1562</v>
      </c>
      <c r="C99" s="4" t="s">
        <v>1524</v>
      </c>
      <c r="D99" s="4" t="s">
        <v>34</v>
      </c>
      <c r="E99" s="5">
        <v>198</v>
      </c>
      <c r="F99" s="4"/>
    </row>
    <row r="100" spans="1:6" x14ac:dyDescent="0.25">
      <c r="A100" s="11" t="s">
        <v>1560</v>
      </c>
      <c r="B100" s="11" t="s">
        <v>1562</v>
      </c>
      <c r="C100" s="11" t="s">
        <v>1524</v>
      </c>
      <c r="D100" s="11" t="s">
        <v>10</v>
      </c>
      <c r="E100" s="73">
        <v>176</v>
      </c>
      <c r="F100" s="11"/>
    </row>
    <row r="101" spans="1:6" x14ac:dyDescent="0.25">
      <c r="A101" s="102" t="s">
        <v>1560</v>
      </c>
      <c r="B101" s="4" t="s">
        <v>1561</v>
      </c>
      <c r="C101" s="4" t="s">
        <v>1524</v>
      </c>
      <c r="D101" s="4" t="s">
        <v>13</v>
      </c>
      <c r="E101" s="5">
        <v>143</v>
      </c>
      <c r="F101" s="4" t="s">
        <v>1565</v>
      </c>
    </row>
    <row r="102" spans="1:6" ht="29.25" thickBot="1" x14ac:dyDescent="0.3">
      <c r="A102" s="12" t="s">
        <v>1560</v>
      </c>
      <c r="B102" s="12" t="s">
        <v>1561</v>
      </c>
      <c r="C102" s="12" t="s">
        <v>1524</v>
      </c>
      <c r="D102" s="12" t="s">
        <v>12</v>
      </c>
      <c r="E102" s="74">
        <v>132</v>
      </c>
      <c r="F102" s="12" t="s">
        <v>1566</v>
      </c>
    </row>
    <row r="103" spans="1:6" ht="29.25" thickTop="1" x14ac:dyDescent="0.25">
      <c r="A103" s="105" t="s">
        <v>1567</v>
      </c>
      <c r="B103" s="86" t="s">
        <v>198</v>
      </c>
      <c r="C103" s="86" t="s">
        <v>1568</v>
      </c>
      <c r="D103" s="86" t="s">
        <v>18</v>
      </c>
      <c r="E103" s="87">
        <v>275</v>
      </c>
      <c r="F103" s="86"/>
    </row>
    <row r="104" spans="1:6" ht="28.5" x14ac:dyDescent="0.25">
      <c r="A104" s="11" t="s">
        <v>1567</v>
      </c>
      <c r="B104" s="11" t="s">
        <v>198</v>
      </c>
      <c r="C104" s="11" t="s">
        <v>1568</v>
      </c>
      <c r="D104" s="11" t="s">
        <v>21</v>
      </c>
      <c r="E104" s="73">
        <v>220</v>
      </c>
      <c r="F104" s="11"/>
    </row>
    <row r="105" spans="1:6" ht="28.5" x14ac:dyDescent="0.25">
      <c r="A105" s="102" t="s">
        <v>1567</v>
      </c>
      <c r="B105" s="4" t="s">
        <v>198</v>
      </c>
      <c r="C105" s="4" t="s">
        <v>1568</v>
      </c>
      <c r="D105" s="4" t="s">
        <v>9</v>
      </c>
      <c r="E105" s="5">
        <v>200</v>
      </c>
      <c r="F105" s="4"/>
    </row>
    <row r="106" spans="1:6" ht="28.5" x14ac:dyDescent="0.25">
      <c r="A106" s="11" t="s">
        <v>1567</v>
      </c>
      <c r="B106" s="11" t="s">
        <v>198</v>
      </c>
      <c r="C106" s="11" t="s">
        <v>1568</v>
      </c>
      <c r="D106" s="11" t="s">
        <v>10</v>
      </c>
      <c r="E106" s="73">
        <v>190</v>
      </c>
      <c r="F106" s="11"/>
    </row>
    <row r="107" spans="1:6" ht="28.5" x14ac:dyDescent="0.25">
      <c r="A107" s="102" t="s">
        <v>1567</v>
      </c>
      <c r="B107" s="4" t="s">
        <v>198</v>
      </c>
      <c r="C107" s="4" t="s">
        <v>1568</v>
      </c>
      <c r="D107" s="4" t="s">
        <v>12</v>
      </c>
      <c r="E107" s="5">
        <v>165</v>
      </c>
      <c r="F107" s="4"/>
    </row>
    <row r="108" spans="1:6" ht="29.25" thickBot="1" x14ac:dyDescent="0.3">
      <c r="A108" s="12" t="s">
        <v>1567</v>
      </c>
      <c r="B108" s="12" t="s">
        <v>198</v>
      </c>
      <c r="C108" s="12" t="s">
        <v>1568</v>
      </c>
      <c r="D108" s="12" t="s">
        <v>43</v>
      </c>
      <c r="E108" s="74">
        <v>110</v>
      </c>
      <c r="F108" s="12"/>
    </row>
    <row r="109" spans="1:6" ht="15.75" thickTop="1" x14ac:dyDescent="0.25">
      <c r="A109" s="105" t="s">
        <v>1569</v>
      </c>
      <c r="B109" s="86" t="s">
        <v>5</v>
      </c>
      <c r="C109" s="86" t="s">
        <v>1524</v>
      </c>
      <c r="D109" s="86" t="s">
        <v>18</v>
      </c>
      <c r="E109" s="87">
        <v>300</v>
      </c>
      <c r="F109" s="86"/>
    </row>
    <row r="110" spans="1:6" x14ac:dyDescent="0.25">
      <c r="A110" s="11" t="s">
        <v>1569</v>
      </c>
      <c r="B110" s="11" t="s">
        <v>5</v>
      </c>
      <c r="C110" s="11" t="s">
        <v>1524</v>
      </c>
      <c r="D110" s="11" t="s">
        <v>42</v>
      </c>
      <c r="E110" s="73">
        <v>270</v>
      </c>
      <c r="F110" s="11"/>
    </row>
    <row r="111" spans="1:6" x14ac:dyDescent="0.25">
      <c r="A111" s="102" t="s">
        <v>1569</v>
      </c>
      <c r="B111" s="4" t="s">
        <v>5</v>
      </c>
      <c r="C111" s="4" t="s">
        <v>1524</v>
      </c>
      <c r="D111" s="4" t="s">
        <v>21</v>
      </c>
      <c r="E111" s="5">
        <v>270</v>
      </c>
      <c r="F111" s="4"/>
    </row>
    <row r="112" spans="1:6" x14ac:dyDescent="0.25">
      <c r="A112" s="11" t="s">
        <v>1569</v>
      </c>
      <c r="B112" s="11" t="s">
        <v>5</v>
      </c>
      <c r="C112" s="11" t="s">
        <v>1524</v>
      </c>
      <c r="D112" s="11" t="s">
        <v>7</v>
      </c>
      <c r="E112" s="73">
        <v>270</v>
      </c>
      <c r="F112" s="11"/>
    </row>
    <row r="113" spans="1:6" x14ac:dyDescent="0.25">
      <c r="A113" s="102" t="s">
        <v>1569</v>
      </c>
      <c r="B113" s="4" t="s">
        <v>5</v>
      </c>
      <c r="C113" s="4" t="s">
        <v>1524</v>
      </c>
      <c r="D113" s="4" t="s">
        <v>9</v>
      </c>
      <c r="E113" s="5">
        <v>240</v>
      </c>
      <c r="F113" s="4"/>
    </row>
    <row r="114" spans="1:6" x14ac:dyDescent="0.25">
      <c r="A114" s="11" t="s">
        <v>1569</v>
      </c>
      <c r="B114" s="11" t="s">
        <v>5</v>
      </c>
      <c r="C114" s="11" t="s">
        <v>1524</v>
      </c>
      <c r="D114" s="11" t="s">
        <v>34</v>
      </c>
      <c r="E114" s="73">
        <v>170</v>
      </c>
      <c r="F114" s="11"/>
    </row>
    <row r="115" spans="1:6" x14ac:dyDescent="0.25">
      <c r="A115" s="102" t="s">
        <v>1569</v>
      </c>
      <c r="B115" s="4" t="s">
        <v>5</v>
      </c>
      <c r="C115" s="4" t="s">
        <v>1524</v>
      </c>
      <c r="D115" s="4" t="s">
        <v>13</v>
      </c>
      <c r="E115" s="5">
        <v>150</v>
      </c>
      <c r="F115" s="4"/>
    </row>
    <row r="116" spans="1:6" x14ac:dyDescent="0.25">
      <c r="A116" s="11" t="s">
        <v>1569</v>
      </c>
      <c r="B116" s="11" t="s">
        <v>5</v>
      </c>
      <c r="C116" s="11" t="s">
        <v>1524</v>
      </c>
      <c r="D116" s="11" t="s">
        <v>43</v>
      </c>
      <c r="E116" s="73">
        <v>150</v>
      </c>
      <c r="F116" s="11"/>
    </row>
    <row r="117" spans="1:6" ht="15.75" thickBot="1" x14ac:dyDescent="0.3">
      <c r="A117" s="103" t="s">
        <v>1569</v>
      </c>
      <c r="B117" s="50" t="s">
        <v>5</v>
      </c>
      <c r="C117" s="50" t="s">
        <v>1524</v>
      </c>
      <c r="D117" s="50" t="s">
        <v>12</v>
      </c>
      <c r="E117" s="51">
        <v>130</v>
      </c>
      <c r="F117" s="50"/>
    </row>
    <row r="118" spans="1:6" ht="15.75" thickTop="1" x14ac:dyDescent="0.25"/>
  </sheetData>
  <autoFilter ref="A2:F2" xr:uid="{E40CE115-7D8A-4E17-BDFD-AF0EA38FBDCC}">
    <sortState xmlns:xlrd2="http://schemas.microsoft.com/office/spreadsheetml/2017/richdata2" ref="A3:F117">
      <sortCondition ref="A2"/>
    </sortState>
  </autoFilter>
  <mergeCells count="1">
    <mergeCell ref="B1:F1"/>
  </mergeCells>
  <dataValidations count="1">
    <dataValidation type="list" allowBlank="1" showInputMessage="1" showErrorMessage="1" prompt="Please select from the dropdown list." sqref="D3:D117" xr:uid="{D07CF81D-C8C8-47E3-A107-DEA8DAF57935}">
      <formula1>"Partner, Director, Senior Manager, Associate Director, Principal, Associate, Senior, Scientist, Specialist, Technician, Draftsperson, Graduate"</formula1>
    </dataValidation>
  </dataValidations>
  <hyperlinks>
    <hyperlink ref="A1" location="Summary!A1" display="Link to SUMMARY Worksheet" xr:uid="{C5BF6243-0266-4215-8F6D-216521A6B776}"/>
  </hyperlinks>
  <pageMargins left="0.7" right="0.7" top="0.75" bottom="0.75" header="0.3" footer="0.3"/>
  <headerFooter>
    <oddHeader>&amp;C&amp;"Calibri"&amp;12&amp;KFF0000 OFFICIAL&amp;1#_x000D_</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48C3-100D-467D-93FE-0E90E0A9E2A1}">
  <sheetPr>
    <tabColor theme="9" tint="-0.249977111117893"/>
  </sheetPr>
  <dimension ref="A1:M24"/>
  <sheetViews>
    <sheetView showGridLines="0" workbookViewId="0">
      <selection activeCell="A2" sqref="A2"/>
    </sheetView>
  </sheetViews>
  <sheetFormatPr defaultRowHeight="15" x14ac:dyDescent="0.25"/>
  <cols>
    <col min="1" max="1" width="38.42578125" customWidth="1"/>
    <col min="2" max="12" width="14.5703125" customWidth="1"/>
    <col min="13" max="13" width="11.28515625" bestFit="1" customWidth="1"/>
  </cols>
  <sheetData>
    <row r="1" spans="1:13" ht="25.5" x14ac:dyDescent="0.5">
      <c r="A1" s="26" t="s">
        <v>194</v>
      </c>
      <c r="B1" s="163" t="s">
        <v>1648</v>
      </c>
      <c r="C1" s="163"/>
      <c r="D1" s="163"/>
      <c r="E1" s="163"/>
      <c r="F1" s="163"/>
      <c r="G1" s="163"/>
      <c r="H1" s="163"/>
      <c r="I1" s="163"/>
      <c r="J1" s="163"/>
      <c r="K1" s="163"/>
      <c r="L1" s="163"/>
      <c r="M1" s="56"/>
    </row>
    <row r="2" spans="1:13" ht="17.25" thickBot="1" x14ac:dyDescent="0.35">
      <c r="A2" s="28" t="s">
        <v>141</v>
      </c>
      <c r="B2" s="28" t="s">
        <v>142</v>
      </c>
      <c r="C2" s="28"/>
      <c r="D2" s="28"/>
      <c r="E2" s="28"/>
      <c r="F2" s="28"/>
      <c r="G2" s="28"/>
      <c r="H2" s="28"/>
      <c r="I2" s="28"/>
      <c r="J2" s="28"/>
      <c r="K2" s="28"/>
      <c r="L2" s="28"/>
    </row>
    <row r="3" spans="1:13" ht="33.75" thickBot="1" x14ac:dyDescent="0.3">
      <c r="A3" s="29" t="s">
        <v>1105</v>
      </c>
      <c r="B3" s="30" t="s">
        <v>9</v>
      </c>
      <c r="C3" s="30" t="s">
        <v>21</v>
      </c>
      <c r="D3" s="30" t="s">
        <v>18</v>
      </c>
      <c r="E3" s="30" t="s">
        <v>43</v>
      </c>
      <c r="F3" s="30" t="s">
        <v>12</v>
      </c>
      <c r="G3" s="30" t="s">
        <v>42</v>
      </c>
      <c r="H3" s="30" t="s">
        <v>25</v>
      </c>
      <c r="I3" s="30" t="s">
        <v>10</v>
      </c>
      <c r="J3" s="30" t="s">
        <v>7</v>
      </c>
      <c r="K3" s="30" t="s">
        <v>34</v>
      </c>
      <c r="L3" s="29" t="s">
        <v>13</v>
      </c>
    </row>
    <row r="4" spans="1:13" ht="16.5" x14ac:dyDescent="0.3">
      <c r="A4" s="57" t="s">
        <v>1571</v>
      </c>
      <c r="B4" s="58">
        <v>187</v>
      </c>
      <c r="C4" s="59"/>
      <c r="D4" s="59">
        <v>275</v>
      </c>
      <c r="E4" s="59"/>
      <c r="F4" s="59"/>
      <c r="G4" s="59">
        <v>242</v>
      </c>
      <c r="H4" s="59"/>
      <c r="I4" s="59">
        <v>176</v>
      </c>
      <c r="J4" s="59"/>
      <c r="K4" s="59">
        <v>165</v>
      </c>
      <c r="L4" s="59">
        <v>132</v>
      </c>
    </row>
    <row r="5" spans="1:13" ht="16.5" x14ac:dyDescent="0.3">
      <c r="A5" s="71" t="s">
        <v>1574</v>
      </c>
      <c r="B5" s="60"/>
      <c r="C5" s="33"/>
      <c r="D5" s="33"/>
      <c r="E5" s="33"/>
      <c r="F5" s="33"/>
      <c r="G5" s="33">
        <v>240</v>
      </c>
      <c r="H5" s="33"/>
      <c r="I5" s="33">
        <v>190</v>
      </c>
      <c r="J5" s="33"/>
      <c r="K5" s="33">
        <v>160</v>
      </c>
      <c r="L5" s="33"/>
    </row>
    <row r="6" spans="1:13" ht="16.5" x14ac:dyDescent="0.3">
      <c r="A6" s="57" t="s">
        <v>62</v>
      </c>
      <c r="B6" s="60">
        <v>304.70000000000005</v>
      </c>
      <c r="C6" s="33"/>
      <c r="D6" s="33">
        <v>471.90000000000003</v>
      </c>
      <c r="E6" s="33">
        <v>168.3</v>
      </c>
      <c r="F6" s="33">
        <v>168.3</v>
      </c>
      <c r="G6" s="33">
        <v>339.90000000000003</v>
      </c>
      <c r="H6" s="33">
        <v>227.70000000000002</v>
      </c>
      <c r="I6" s="33">
        <v>261.8</v>
      </c>
      <c r="J6" s="33">
        <v>403.70000000000005</v>
      </c>
      <c r="K6" s="33"/>
      <c r="L6" s="33">
        <v>126.50000000000001</v>
      </c>
    </row>
    <row r="7" spans="1:13" ht="16.5" x14ac:dyDescent="0.3">
      <c r="A7" s="71" t="s">
        <v>1593</v>
      </c>
      <c r="B7" s="60"/>
      <c r="C7" s="33"/>
      <c r="D7" s="33">
        <v>145.19999999999999</v>
      </c>
      <c r="E7" s="33"/>
      <c r="F7" s="33"/>
      <c r="G7" s="33"/>
      <c r="H7" s="33"/>
      <c r="I7" s="33">
        <v>145.19999999999999</v>
      </c>
      <c r="J7" s="33"/>
      <c r="K7" s="33">
        <v>145.19999999999999</v>
      </c>
      <c r="L7" s="33"/>
    </row>
    <row r="8" spans="1:13" ht="16.5" x14ac:dyDescent="0.3">
      <c r="A8" s="57" t="s">
        <v>1598</v>
      </c>
      <c r="B8" s="60"/>
      <c r="C8" s="33"/>
      <c r="D8" s="33">
        <v>385</v>
      </c>
      <c r="E8" s="33">
        <v>104.5</v>
      </c>
      <c r="F8" s="33"/>
      <c r="G8" s="33"/>
      <c r="H8" s="33">
        <v>176</v>
      </c>
      <c r="I8" s="33">
        <v>198</v>
      </c>
      <c r="J8" s="33">
        <v>220</v>
      </c>
      <c r="K8" s="33"/>
      <c r="L8" s="33"/>
    </row>
    <row r="9" spans="1:13" ht="16.5" x14ac:dyDescent="0.3">
      <c r="A9" s="71" t="s">
        <v>1601</v>
      </c>
      <c r="B9" s="60"/>
      <c r="C9" s="33"/>
      <c r="D9" s="33"/>
      <c r="E9" s="33">
        <v>88</v>
      </c>
      <c r="F9" s="33"/>
      <c r="G9" s="33">
        <v>220</v>
      </c>
      <c r="H9" s="33"/>
      <c r="I9" s="33">
        <v>177</v>
      </c>
      <c r="J9" s="33"/>
      <c r="K9" s="33"/>
      <c r="L9" s="33">
        <v>144</v>
      </c>
    </row>
    <row r="10" spans="1:13" ht="16.5" x14ac:dyDescent="0.3">
      <c r="A10" s="57" t="s">
        <v>1617</v>
      </c>
      <c r="B10" s="60"/>
      <c r="C10" s="33"/>
      <c r="D10" s="33"/>
      <c r="E10" s="33"/>
      <c r="F10" s="33"/>
      <c r="G10" s="33">
        <v>250</v>
      </c>
      <c r="H10" s="33"/>
      <c r="I10" s="33"/>
      <c r="J10" s="33"/>
      <c r="K10" s="33"/>
      <c r="L10" s="33"/>
    </row>
    <row r="11" spans="1:13" ht="16.5" x14ac:dyDescent="0.3">
      <c r="A11" s="71" t="s">
        <v>1143</v>
      </c>
      <c r="B11" s="60"/>
      <c r="C11" s="33"/>
      <c r="D11" s="33">
        <v>330</v>
      </c>
      <c r="E11" s="33">
        <v>209</v>
      </c>
      <c r="F11" s="33">
        <v>159.5</v>
      </c>
      <c r="G11" s="33">
        <v>258.5</v>
      </c>
      <c r="H11" s="33">
        <v>181.5</v>
      </c>
      <c r="I11" s="33">
        <v>220</v>
      </c>
      <c r="J11" s="33">
        <v>275</v>
      </c>
      <c r="K11" s="33">
        <v>220</v>
      </c>
      <c r="L11" s="33">
        <v>148.5</v>
      </c>
    </row>
    <row r="12" spans="1:13" ht="16.5" x14ac:dyDescent="0.3">
      <c r="A12" s="57" t="s">
        <v>1619</v>
      </c>
      <c r="B12" s="60">
        <v>160</v>
      </c>
      <c r="C12" s="33">
        <v>250</v>
      </c>
      <c r="D12" s="33"/>
      <c r="E12" s="33"/>
      <c r="F12" s="33"/>
      <c r="G12" s="33">
        <v>200</v>
      </c>
      <c r="H12" s="33">
        <v>110</v>
      </c>
      <c r="I12" s="33">
        <v>130</v>
      </c>
      <c r="J12" s="33"/>
      <c r="K12" s="33">
        <v>110</v>
      </c>
      <c r="L12" s="33"/>
    </row>
    <row r="13" spans="1:13" ht="16.5" x14ac:dyDescent="0.3">
      <c r="A13" s="71" t="s">
        <v>1625</v>
      </c>
      <c r="B13" s="60"/>
      <c r="C13" s="33"/>
      <c r="D13" s="33"/>
      <c r="E13" s="33"/>
      <c r="F13" s="33"/>
      <c r="G13" s="33">
        <v>200</v>
      </c>
      <c r="H13" s="33"/>
      <c r="I13" s="33"/>
      <c r="J13" s="33"/>
      <c r="K13" s="33">
        <v>200</v>
      </c>
      <c r="L13" s="33"/>
    </row>
    <row r="14" spans="1:13" ht="16.5" x14ac:dyDescent="0.3">
      <c r="A14" s="57" t="s">
        <v>1160</v>
      </c>
      <c r="B14" s="60">
        <v>280.5</v>
      </c>
      <c r="C14" s="33"/>
      <c r="D14" s="33"/>
      <c r="E14" s="33"/>
      <c r="F14" s="33">
        <v>143</v>
      </c>
      <c r="G14" s="33">
        <v>368.5</v>
      </c>
      <c r="H14" s="33"/>
      <c r="I14" s="33">
        <v>236.5</v>
      </c>
      <c r="J14" s="33"/>
      <c r="K14" s="33"/>
      <c r="L14" s="33">
        <v>176</v>
      </c>
    </row>
    <row r="15" spans="1:13" ht="17.25" thickBot="1" x14ac:dyDescent="0.35">
      <c r="A15" s="76" t="s">
        <v>1626</v>
      </c>
      <c r="B15" s="62">
        <v>270</v>
      </c>
      <c r="C15" s="39">
        <v>310</v>
      </c>
      <c r="D15" s="39">
        <v>495</v>
      </c>
      <c r="E15" s="39"/>
      <c r="F15" s="39">
        <v>150</v>
      </c>
      <c r="G15" s="39"/>
      <c r="H15" s="39">
        <v>200</v>
      </c>
      <c r="I15" s="39">
        <v>230</v>
      </c>
      <c r="J15" s="39">
        <v>410</v>
      </c>
      <c r="K15" s="39"/>
      <c r="L15" s="39"/>
    </row>
    <row r="16" spans="1:13" ht="15.75" thickTop="1" x14ac:dyDescent="0.25"/>
    <row r="17" spans="1:13" x14ac:dyDescent="0.25">
      <c r="A17" s="48" t="s">
        <v>186</v>
      </c>
      <c r="B17" s="41">
        <f>AVERAGE(B4:B15)</f>
        <v>240.44</v>
      </c>
      <c r="C17" s="41">
        <f t="shared" ref="C17:L17" si="0">AVERAGE(C4:C15)</f>
        <v>280</v>
      </c>
      <c r="D17" s="41">
        <f t="shared" si="0"/>
        <v>350.35000000000008</v>
      </c>
      <c r="E17" s="41">
        <f t="shared" si="0"/>
        <v>142.44999999999999</v>
      </c>
      <c r="F17" s="41">
        <f t="shared" si="0"/>
        <v>155.19999999999999</v>
      </c>
      <c r="G17" s="41">
        <f t="shared" si="0"/>
        <v>257.65555555555557</v>
      </c>
      <c r="H17" s="41">
        <f t="shared" si="0"/>
        <v>179.04000000000002</v>
      </c>
      <c r="I17" s="41">
        <f t="shared" si="0"/>
        <v>196.45</v>
      </c>
      <c r="J17" s="41">
        <f t="shared" si="0"/>
        <v>327.17500000000001</v>
      </c>
      <c r="K17" s="41">
        <f t="shared" si="0"/>
        <v>166.70000000000002</v>
      </c>
      <c r="L17" s="41">
        <f t="shared" si="0"/>
        <v>145.4</v>
      </c>
      <c r="M17" s="41"/>
    </row>
    <row r="18" spans="1:13" x14ac:dyDescent="0.25">
      <c r="A18" s="48" t="s">
        <v>187</v>
      </c>
      <c r="B18" s="41">
        <f>STDEV(B4:B15)</f>
        <v>63.11571119776761</v>
      </c>
      <c r="C18" s="41">
        <f t="shared" ref="C18:L18" si="1">STDEV(C4:C15)</f>
        <v>42.426406871192853</v>
      </c>
      <c r="D18" s="41">
        <f t="shared" si="1"/>
        <v>130.44302587720037</v>
      </c>
      <c r="E18" s="41">
        <f t="shared" si="1"/>
        <v>56.279451549092698</v>
      </c>
      <c r="F18" s="41">
        <f t="shared" si="1"/>
        <v>11.045059227244254</v>
      </c>
      <c r="G18" s="41">
        <f t="shared" si="1"/>
        <v>58.878096757434122</v>
      </c>
      <c r="H18" s="41">
        <f t="shared" si="1"/>
        <v>43.557238204459203</v>
      </c>
      <c r="I18" s="41">
        <f t="shared" si="1"/>
        <v>41.415918839660357</v>
      </c>
      <c r="J18" s="41">
        <f t="shared" si="1"/>
        <v>94.73606757724329</v>
      </c>
      <c r="K18" s="41">
        <f t="shared" si="1"/>
        <v>39.178310325995383</v>
      </c>
      <c r="L18" s="41">
        <f t="shared" si="1"/>
        <v>19.26590252233202</v>
      </c>
      <c r="M18" s="41"/>
    </row>
    <row r="19" spans="1:13" x14ac:dyDescent="0.25">
      <c r="A19" s="48" t="s">
        <v>188</v>
      </c>
      <c r="B19" s="41">
        <f>SUM(B17:B18)</f>
        <v>303.55571119776761</v>
      </c>
      <c r="C19" s="41">
        <f t="shared" ref="C19:L19" si="2">SUM(C17:C18)</f>
        <v>322.42640687119285</v>
      </c>
      <c r="D19" s="41">
        <f t="shared" si="2"/>
        <v>480.79302587720042</v>
      </c>
      <c r="E19" s="41">
        <f t="shared" si="2"/>
        <v>198.72945154909269</v>
      </c>
      <c r="F19" s="41">
        <f t="shared" si="2"/>
        <v>166.24505922724424</v>
      </c>
      <c r="G19" s="41">
        <f t="shared" si="2"/>
        <v>316.53365231298972</v>
      </c>
      <c r="H19" s="41">
        <f t="shared" si="2"/>
        <v>222.59723820445922</v>
      </c>
      <c r="I19" s="41">
        <f t="shared" si="2"/>
        <v>237.86591883966034</v>
      </c>
      <c r="J19" s="41">
        <f t="shared" si="2"/>
        <v>421.91106757724333</v>
      </c>
      <c r="K19" s="41">
        <f t="shared" si="2"/>
        <v>205.87831032599541</v>
      </c>
      <c r="L19" s="41">
        <f t="shared" si="2"/>
        <v>164.66590252233203</v>
      </c>
      <c r="M19" s="41"/>
    </row>
    <row r="21" spans="1:13" x14ac:dyDescent="0.25">
      <c r="A21" s="72" t="s">
        <v>195</v>
      </c>
    </row>
    <row r="22" spans="1:13" x14ac:dyDescent="0.25">
      <c r="A22" s="43" t="s">
        <v>193</v>
      </c>
    </row>
    <row r="23" spans="1:13" x14ac:dyDescent="0.25">
      <c r="A23" s="44" t="s">
        <v>191</v>
      </c>
      <c r="B23" s="45" t="s">
        <v>192</v>
      </c>
    </row>
    <row r="24" spans="1:13" x14ac:dyDescent="0.25">
      <c r="A24" s="46" t="s">
        <v>189</v>
      </c>
      <c r="B24" s="47" t="s">
        <v>190</v>
      </c>
    </row>
  </sheetData>
  <mergeCells count="1">
    <mergeCell ref="B1:L1"/>
  </mergeCells>
  <conditionalFormatting pivot="1" sqref="B4:L15">
    <cfRule type="cellIs" dxfId="9" priority="4" operator="greaterThan">
      <formula>B$19</formula>
    </cfRule>
  </conditionalFormatting>
  <conditionalFormatting pivot="1" sqref="B4:L15">
    <cfRule type="cellIs" dxfId="8" priority="3" operator="between">
      <formula>B$17</formula>
      <formula>B$19</formula>
    </cfRule>
  </conditionalFormatting>
  <conditionalFormatting pivot="1" sqref="B4:L15">
    <cfRule type="cellIs" dxfId="7" priority="2" operator="lessThan">
      <formula>B$17</formula>
    </cfRule>
  </conditionalFormatting>
  <conditionalFormatting pivot="1" sqref="B4:L15">
    <cfRule type="containsBlanks" dxfId="6" priority="1">
      <formula>LEN(TRIM(B4))=0</formula>
    </cfRule>
  </conditionalFormatting>
  <hyperlinks>
    <hyperlink ref="A1" location="Summary!A1" display="Link to SUMMARY Worksheet" xr:uid="{8833B222-1272-4F9E-8821-BDEB11CDF249}"/>
  </hyperlinks>
  <pageMargins left="0.7" right="0.7" top="0.75" bottom="0.75" header="0.3" footer="0.3"/>
  <headerFooter>
    <oddHeader>&amp;C&amp;"Calibri"&amp;12&amp;KFF0000 OFFICIAL&amp;1#_x000D_</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58D6-57F6-4608-92A5-008B568ACC56}">
  <sheetPr>
    <tabColor theme="2" tint="-9.9978637043366805E-2"/>
  </sheetPr>
  <dimension ref="A1:F94"/>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1516</v>
      </c>
      <c r="C1" s="165"/>
      <c r="D1" s="165"/>
      <c r="E1" s="165"/>
      <c r="F1" s="165"/>
    </row>
    <row r="2" spans="1:6" ht="30.75" thickTop="1" x14ac:dyDescent="0.25">
      <c r="A2" s="83" t="s">
        <v>112</v>
      </c>
      <c r="B2" s="84" t="s">
        <v>0</v>
      </c>
      <c r="C2" s="83" t="s">
        <v>1</v>
      </c>
      <c r="D2" s="83" t="s">
        <v>2</v>
      </c>
      <c r="E2" s="84" t="s">
        <v>3</v>
      </c>
      <c r="F2" s="85" t="s">
        <v>4</v>
      </c>
    </row>
    <row r="3" spans="1:6" x14ac:dyDescent="0.25">
      <c r="A3" s="102" t="s">
        <v>1571</v>
      </c>
      <c r="B3" s="4" t="s">
        <v>5</v>
      </c>
      <c r="C3" s="4" t="s">
        <v>1117</v>
      </c>
      <c r="D3" s="4" t="s">
        <v>18</v>
      </c>
      <c r="E3" s="5">
        <v>275</v>
      </c>
      <c r="F3" s="4" t="s">
        <v>1572</v>
      </c>
    </row>
    <row r="4" spans="1:6" x14ac:dyDescent="0.25">
      <c r="A4" s="11" t="s">
        <v>1571</v>
      </c>
      <c r="B4" s="11" t="s">
        <v>5</v>
      </c>
      <c r="C4" s="11" t="s">
        <v>1117</v>
      </c>
      <c r="D4" s="11" t="s">
        <v>42</v>
      </c>
      <c r="E4" s="73">
        <v>242</v>
      </c>
      <c r="F4" s="11" t="s">
        <v>1133</v>
      </c>
    </row>
    <row r="5" spans="1:6" x14ac:dyDescent="0.25">
      <c r="A5" s="102" t="s">
        <v>1571</v>
      </c>
      <c r="B5" s="4" t="s">
        <v>5</v>
      </c>
      <c r="C5" s="4" t="s">
        <v>1117</v>
      </c>
      <c r="D5" s="4" t="s">
        <v>42</v>
      </c>
      <c r="E5" s="5">
        <v>198</v>
      </c>
      <c r="F5" s="4" t="s">
        <v>1573</v>
      </c>
    </row>
    <row r="6" spans="1:6" x14ac:dyDescent="0.25">
      <c r="A6" s="11" t="s">
        <v>1571</v>
      </c>
      <c r="B6" s="11" t="s">
        <v>5</v>
      </c>
      <c r="C6" s="11" t="s">
        <v>1117</v>
      </c>
      <c r="D6" s="11" t="s">
        <v>9</v>
      </c>
      <c r="E6" s="73">
        <v>187</v>
      </c>
      <c r="F6" s="11" t="s">
        <v>1135</v>
      </c>
    </row>
    <row r="7" spans="1:6" x14ac:dyDescent="0.25">
      <c r="A7" s="102" t="s">
        <v>1571</v>
      </c>
      <c r="B7" s="4" t="s">
        <v>5</v>
      </c>
      <c r="C7" s="4" t="s">
        <v>1117</v>
      </c>
      <c r="D7" s="4" t="s">
        <v>10</v>
      </c>
      <c r="E7" s="5">
        <v>176</v>
      </c>
      <c r="F7" s="4" t="s">
        <v>1135</v>
      </c>
    </row>
    <row r="8" spans="1:6" x14ac:dyDescent="0.25">
      <c r="A8" s="11" t="s">
        <v>1571</v>
      </c>
      <c r="B8" s="11" t="s">
        <v>5</v>
      </c>
      <c r="C8" s="11" t="s">
        <v>1117</v>
      </c>
      <c r="D8" s="11" t="s">
        <v>34</v>
      </c>
      <c r="E8" s="73">
        <v>165</v>
      </c>
      <c r="F8" s="11" t="s">
        <v>1136</v>
      </c>
    </row>
    <row r="9" spans="1:6" ht="15.75" thickBot="1" x14ac:dyDescent="0.3">
      <c r="A9" s="103" t="s">
        <v>1571</v>
      </c>
      <c r="B9" s="50" t="s">
        <v>5</v>
      </c>
      <c r="C9" s="50" t="s">
        <v>1117</v>
      </c>
      <c r="D9" s="50" t="s">
        <v>13</v>
      </c>
      <c r="E9" s="51">
        <v>132</v>
      </c>
      <c r="F9" s="50" t="s">
        <v>1135</v>
      </c>
    </row>
    <row r="10" spans="1:6" ht="15.75" thickTop="1" x14ac:dyDescent="0.25">
      <c r="A10" s="88" t="s">
        <v>1574</v>
      </c>
      <c r="B10" s="88" t="s">
        <v>1219</v>
      </c>
      <c r="C10" s="88" t="s">
        <v>1575</v>
      </c>
      <c r="D10" s="88" t="s">
        <v>42</v>
      </c>
      <c r="E10" s="89">
        <v>240</v>
      </c>
      <c r="F10" s="88"/>
    </row>
    <row r="11" spans="1:6" x14ac:dyDescent="0.25">
      <c r="A11" s="102" t="s">
        <v>1574</v>
      </c>
      <c r="B11" s="4" t="s">
        <v>1219</v>
      </c>
      <c r="C11" s="4" t="s">
        <v>1575</v>
      </c>
      <c r="D11" s="4" t="s">
        <v>10</v>
      </c>
      <c r="E11" s="5">
        <v>190</v>
      </c>
      <c r="F11" s="4"/>
    </row>
    <row r="12" spans="1:6" ht="15.75" thickBot="1" x14ac:dyDescent="0.3">
      <c r="A12" s="12" t="s">
        <v>1574</v>
      </c>
      <c r="B12" s="12" t="s">
        <v>1219</v>
      </c>
      <c r="C12" s="12" t="s">
        <v>1575</v>
      </c>
      <c r="D12" s="12" t="s">
        <v>34</v>
      </c>
      <c r="E12" s="74">
        <v>160</v>
      </c>
      <c r="F12" s="12"/>
    </row>
    <row r="13" spans="1:6" ht="72" thickTop="1" x14ac:dyDescent="0.25">
      <c r="A13" s="105" t="s">
        <v>62</v>
      </c>
      <c r="B13" s="86" t="s">
        <v>5</v>
      </c>
      <c r="C13" s="86" t="s">
        <v>1576</v>
      </c>
      <c r="D13" s="86" t="s">
        <v>18</v>
      </c>
      <c r="E13" s="87">
        <v>471.90000000000003</v>
      </c>
      <c r="F13" s="86" t="s">
        <v>1585</v>
      </c>
    </row>
    <row r="14" spans="1:6" ht="71.25" x14ac:dyDescent="0.25">
      <c r="A14" s="11" t="s">
        <v>62</v>
      </c>
      <c r="B14" s="11" t="s">
        <v>5</v>
      </c>
      <c r="C14" s="11" t="s">
        <v>1576</v>
      </c>
      <c r="D14" s="11" t="s">
        <v>7</v>
      </c>
      <c r="E14" s="73">
        <v>403.70000000000005</v>
      </c>
      <c r="F14" s="11" t="s">
        <v>1586</v>
      </c>
    </row>
    <row r="15" spans="1:6" ht="71.25" x14ac:dyDescent="0.25">
      <c r="A15" s="102" t="s">
        <v>62</v>
      </c>
      <c r="B15" s="4" t="s">
        <v>5</v>
      </c>
      <c r="C15" s="4" t="s">
        <v>1576</v>
      </c>
      <c r="D15" s="4" t="s">
        <v>42</v>
      </c>
      <c r="E15" s="5">
        <v>339.90000000000003</v>
      </c>
      <c r="F15" s="4" t="s">
        <v>1587</v>
      </c>
    </row>
    <row r="16" spans="1:6" ht="71.25" x14ac:dyDescent="0.25">
      <c r="A16" s="11" t="s">
        <v>62</v>
      </c>
      <c r="B16" s="11" t="s">
        <v>5</v>
      </c>
      <c r="C16" s="11" t="s">
        <v>1576</v>
      </c>
      <c r="D16" s="11" t="s">
        <v>9</v>
      </c>
      <c r="E16" s="73">
        <v>304.70000000000005</v>
      </c>
      <c r="F16" s="11" t="s">
        <v>1588</v>
      </c>
    </row>
    <row r="17" spans="1:6" ht="71.25" x14ac:dyDescent="0.25">
      <c r="A17" s="102" t="s">
        <v>62</v>
      </c>
      <c r="B17" s="4" t="s">
        <v>5</v>
      </c>
      <c r="C17" s="4" t="s">
        <v>1576</v>
      </c>
      <c r="D17" s="4" t="s">
        <v>10</v>
      </c>
      <c r="E17" s="5">
        <v>261.8</v>
      </c>
      <c r="F17" s="4" t="s">
        <v>1589</v>
      </c>
    </row>
    <row r="18" spans="1:6" ht="28.5" x14ac:dyDescent="0.25">
      <c r="A18" s="11" t="s">
        <v>62</v>
      </c>
      <c r="B18" s="11" t="s">
        <v>5</v>
      </c>
      <c r="C18" s="11" t="s">
        <v>1577</v>
      </c>
      <c r="D18" s="11" t="s">
        <v>25</v>
      </c>
      <c r="E18" s="73">
        <v>227.70000000000002</v>
      </c>
      <c r="F18" s="11" t="s">
        <v>1590</v>
      </c>
    </row>
    <row r="19" spans="1:6" ht="28.5" x14ac:dyDescent="0.25">
      <c r="A19" s="102" t="s">
        <v>62</v>
      </c>
      <c r="B19" s="4" t="s">
        <v>5</v>
      </c>
      <c r="C19" s="4" t="s">
        <v>1578</v>
      </c>
      <c r="D19" s="4" t="s">
        <v>13</v>
      </c>
      <c r="E19" s="5">
        <v>126.50000000000001</v>
      </c>
      <c r="F19" s="4" t="s">
        <v>1591</v>
      </c>
    </row>
    <row r="20" spans="1:6" x14ac:dyDescent="0.25">
      <c r="A20" s="11" t="s">
        <v>62</v>
      </c>
      <c r="B20" s="11" t="s">
        <v>5</v>
      </c>
      <c r="C20" s="11" t="s">
        <v>1579</v>
      </c>
      <c r="D20" s="11" t="s">
        <v>43</v>
      </c>
      <c r="E20" s="73">
        <v>168.3</v>
      </c>
      <c r="F20" s="11" t="s">
        <v>1592</v>
      </c>
    </row>
    <row r="21" spans="1:6" x14ac:dyDescent="0.25">
      <c r="A21" s="102" t="s">
        <v>62</v>
      </c>
      <c r="B21" s="4" t="s">
        <v>5</v>
      </c>
      <c r="C21" s="4" t="s">
        <v>1580</v>
      </c>
      <c r="D21" s="4" t="s">
        <v>12</v>
      </c>
      <c r="E21" s="5">
        <v>168.3</v>
      </c>
      <c r="F21" s="4" t="s">
        <v>1592</v>
      </c>
    </row>
    <row r="22" spans="1:6" ht="71.25" x14ac:dyDescent="0.25">
      <c r="A22" s="11" t="s">
        <v>62</v>
      </c>
      <c r="B22" s="11" t="s">
        <v>706</v>
      </c>
      <c r="C22" s="11" t="s">
        <v>1576</v>
      </c>
      <c r="D22" s="11" t="s">
        <v>7</v>
      </c>
      <c r="E22" s="73">
        <v>403.70000000000005</v>
      </c>
      <c r="F22" s="11"/>
    </row>
    <row r="23" spans="1:6" ht="71.25" x14ac:dyDescent="0.25">
      <c r="A23" s="102" t="s">
        <v>62</v>
      </c>
      <c r="B23" s="4" t="s">
        <v>706</v>
      </c>
      <c r="C23" s="4" t="s">
        <v>1576</v>
      </c>
      <c r="D23" s="4" t="s">
        <v>42</v>
      </c>
      <c r="E23" s="5">
        <v>339.90000000000003</v>
      </c>
      <c r="F23" s="4"/>
    </row>
    <row r="24" spans="1:6" ht="71.25" x14ac:dyDescent="0.25">
      <c r="A24" s="11" t="s">
        <v>62</v>
      </c>
      <c r="B24" s="11" t="s">
        <v>706</v>
      </c>
      <c r="C24" s="11" t="s">
        <v>1576</v>
      </c>
      <c r="D24" s="11" t="s">
        <v>10</v>
      </c>
      <c r="E24" s="73">
        <v>261.8</v>
      </c>
      <c r="F24" s="11"/>
    </row>
    <row r="25" spans="1:6" ht="28.5" x14ac:dyDescent="0.25">
      <c r="A25" s="102" t="s">
        <v>62</v>
      </c>
      <c r="B25" s="4" t="s">
        <v>706</v>
      </c>
      <c r="C25" s="4" t="s">
        <v>1577</v>
      </c>
      <c r="D25" s="4" t="s">
        <v>25</v>
      </c>
      <c r="E25" s="5">
        <v>227.70000000000002</v>
      </c>
      <c r="F25" s="4"/>
    </row>
    <row r="26" spans="1:6" x14ac:dyDescent="0.25">
      <c r="A26" s="11" t="s">
        <v>62</v>
      </c>
      <c r="B26" s="11" t="s">
        <v>706</v>
      </c>
      <c r="C26" s="11" t="s">
        <v>1580</v>
      </c>
      <c r="D26" s="11" t="s">
        <v>12</v>
      </c>
      <c r="E26" s="73">
        <v>168.3</v>
      </c>
      <c r="F26" s="11"/>
    </row>
    <row r="27" spans="1:6" ht="71.25" x14ac:dyDescent="0.25">
      <c r="A27" s="102" t="s">
        <v>62</v>
      </c>
      <c r="B27" s="4" t="s">
        <v>5</v>
      </c>
      <c r="C27" s="4" t="s">
        <v>1581</v>
      </c>
      <c r="D27" s="4" t="s">
        <v>7</v>
      </c>
      <c r="E27" s="5">
        <v>403.70000000000005</v>
      </c>
      <c r="F27" s="4"/>
    </row>
    <row r="28" spans="1:6" ht="28.5" x14ac:dyDescent="0.25">
      <c r="A28" s="11" t="s">
        <v>62</v>
      </c>
      <c r="B28" s="11" t="s">
        <v>5</v>
      </c>
      <c r="C28" s="11" t="s">
        <v>1582</v>
      </c>
      <c r="D28" s="11" t="s">
        <v>7</v>
      </c>
      <c r="E28" s="73">
        <v>403.70000000000005</v>
      </c>
      <c r="F28" s="11"/>
    </row>
    <row r="29" spans="1:6" ht="57" x14ac:dyDescent="0.25">
      <c r="A29" s="102" t="s">
        <v>62</v>
      </c>
      <c r="B29" s="4" t="s">
        <v>5</v>
      </c>
      <c r="C29" s="4" t="s">
        <v>1583</v>
      </c>
      <c r="D29" s="4" t="s">
        <v>10</v>
      </c>
      <c r="E29" s="5">
        <v>261.8</v>
      </c>
      <c r="F29" s="4"/>
    </row>
    <row r="30" spans="1:6" ht="71.25" x14ac:dyDescent="0.25">
      <c r="A30" s="11" t="s">
        <v>62</v>
      </c>
      <c r="B30" s="11" t="s">
        <v>5</v>
      </c>
      <c r="C30" s="11" t="s">
        <v>1581</v>
      </c>
      <c r="D30" s="11" t="s">
        <v>42</v>
      </c>
      <c r="E30" s="73">
        <v>339.90000000000003</v>
      </c>
      <c r="F30" s="11"/>
    </row>
    <row r="31" spans="1:6" ht="71.25" x14ac:dyDescent="0.25">
      <c r="A31" s="102" t="s">
        <v>62</v>
      </c>
      <c r="B31" s="4" t="s">
        <v>5</v>
      </c>
      <c r="C31" s="4" t="s">
        <v>1581</v>
      </c>
      <c r="D31" s="4" t="s">
        <v>9</v>
      </c>
      <c r="E31" s="5">
        <v>304.70000000000005</v>
      </c>
      <c r="F31" s="4"/>
    </row>
    <row r="32" spans="1:6" ht="29.25" thickBot="1" x14ac:dyDescent="0.3">
      <c r="A32" s="12" t="s">
        <v>62</v>
      </c>
      <c r="B32" s="12" t="s">
        <v>706</v>
      </c>
      <c r="C32" s="12" t="s">
        <v>1584</v>
      </c>
      <c r="D32" s="12" t="s">
        <v>25</v>
      </c>
      <c r="E32" s="74">
        <v>227.70000000000002</v>
      </c>
      <c r="F32" s="12"/>
    </row>
    <row r="33" spans="1:6" ht="15.75" thickTop="1" x14ac:dyDescent="0.25">
      <c r="A33" s="105" t="s">
        <v>1593</v>
      </c>
      <c r="B33" s="86" t="s">
        <v>1594</v>
      </c>
      <c r="C33" s="86" t="s">
        <v>1595</v>
      </c>
      <c r="D33" s="86" t="s">
        <v>18</v>
      </c>
      <c r="E33" s="87">
        <v>145.19999999999999</v>
      </c>
      <c r="F33" s="86"/>
    </row>
    <row r="34" spans="1:6" x14ac:dyDescent="0.25">
      <c r="A34" s="11" t="s">
        <v>1593</v>
      </c>
      <c r="B34" s="11" t="s">
        <v>1594</v>
      </c>
      <c r="C34" s="11" t="s">
        <v>1595</v>
      </c>
      <c r="D34" s="11" t="s">
        <v>10</v>
      </c>
      <c r="E34" s="73">
        <v>145.19999999999999</v>
      </c>
      <c r="F34" s="11"/>
    </row>
    <row r="35" spans="1:6" x14ac:dyDescent="0.25">
      <c r="A35" s="102" t="s">
        <v>1593</v>
      </c>
      <c r="B35" s="4" t="s">
        <v>1594</v>
      </c>
      <c r="C35" s="4" t="s">
        <v>1595</v>
      </c>
      <c r="D35" s="4" t="s">
        <v>34</v>
      </c>
      <c r="E35" s="5">
        <v>145.19999999999999</v>
      </c>
      <c r="F35" s="4"/>
    </row>
    <row r="36" spans="1:6" x14ac:dyDescent="0.25">
      <c r="A36" s="11" t="s">
        <v>1593</v>
      </c>
      <c r="B36" s="11" t="s">
        <v>1596</v>
      </c>
      <c r="C36" s="11" t="s">
        <v>1597</v>
      </c>
      <c r="D36" s="11" t="s">
        <v>18</v>
      </c>
      <c r="E36" s="73">
        <v>77</v>
      </c>
      <c r="F36" s="11"/>
    </row>
    <row r="37" spans="1:6" x14ac:dyDescent="0.25">
      <c r="A37" s="102" t="s">
        <v>1593</v>
      </c>
      <c r="B37" s="4" t="s">
        <v>1596</v>
      </c>
      <c r="C37" s="4" t="s">
        <v>1597</v>
      </c>
      <c r="D37" s="4" t="s">
        <v>10</v>
      </c>
      <c r="E37" s="5">
        <v>77</v>
      </c>
      <c r="F37" s="4"/>
    </row>
    <row r="38" spans="1:6" ht="15.75" thickBot="1" x14ac:dyDescent="0.3">
      <c r="A38" s="12" t="s">
        <v>1593</v>
      </c>
      <c r="B38" s="12" t="s">
        <v>1596</v>
      </c>
      <c r="C38" s="12" t="s">
        <v>1597</v>
      </c>
      <c r="D38" s="12" t="s">
        <v>34</v>
      </c>
      <c r="E38" s="74">
        <v>77</v>
      </c>
      <c r="F38" s="12"/>
    </row>
    <row r="39" spans="1:6" ht="15.75" thickTop="1" x14ac:dyDescent="0.25">
      <c r="A39" s="105" t="s">
        <v>1598</v>
      </c>
      <c r="B39" s="86" t="s">
        <v>1599</v>
      </c>
      <c r="C39" s="86" t="s">
        <v>1600</v>
      </c>
      <c r="D39" s="86" t="s">
        <v>18</v>
      </c>
      <c r="E39" s="87">
        <v>385</v>
      </c>
      <c r="F39" s="86"/>
    </row>
    <row r="40" spans="1:6" x14ac:dyDescent="0.25">
      <c r="A40" s="11" t="s">
        <v>1598</v>
      </c>
      <c r="B40" s="11" t="s">
        <v>1599</v>
      </c>
      <c r="C40" s="11" t="s">
        <v>1600</v>
      </c>
      <c r="D40" s="11" t="s">
        <v>7</v>
      </c>
      <c r="E40" s="73">
        <v>220</v>
      </c>
      <c r="F40" s="11"/>
    </row>
    <row r="41" spans="1:6" x14ac:dyDescent="0.25">
      <c r="A41" s="102" t="s">
        <v>1598</v>
      </c>
      <c r="B41" s="4" t="s">
        <v>1599</v>
      </c>
      <c r="C41" s="4" t="s">
        <v>1600</v>
      </c>
      <c r="D41" s="4" t="s">
        <v>10</v>
      </c>
      <c r="E41" s="5">
        <v>198</v>
      </c>
      <c r="F41" s="4"/>
    </row>
    <row r="42" spans="1:6" x14ac:dyDescent="0.25">
      <c r="A42" s="11" t="s">
        <v>1598</v>
      </c>
      <c r="B42" s="11" t="s">
        <v>1599</v>
      </c>
      <c r="C42" s="11" t="s">
        <v>1600</v>
      </c>
      <c r="D42" s="11" t="s">
        <v>25</v>
      </c>
      <c r="E42" s="73">
        <v>176</v>
      </c>
      <c r="F42" s="11"/>
    </row>
    <row r="43" spans="1:6" ht="15.75" thickBot="1" x14ac:dyDescent="0.3">
      <c r="A43" s="103" t="s">
        <v>1598</v>
      </c>
      <c r="B43" s="50" t="s">
        <v>1599</v>
      </c>
      <c r="C43" s="50" t="s">
        <v>1600</v>
      </c>
      <c r="D43" s="50" t="s">
        <v>43</v>
      </c>
      <c r="E43" s="51">
        <v>104.5</v>
      </c>
      <c r="F43" s="50"/>
    </row>
    <row r="44" spans="1:6" ht="29.25" thickTop="1" x14ac:dyDescent="0.25">
      <c r="A44" s="88" t="s">
        <v>1601</v>
      </c>
      <c r="B44" s="88" t="s">
        <v>5</v>
      </c>
      <c r="C44" s="88" t="s">
        <v>1602</v>
      </c>
      <c r="D44" s="88" t="s">
        <v>43</v>
      </c>
      <c r="E44" s="89">
        <v>88</v>
      </c>
      <c r="F44" s="88" t="s">
        <v>1610</v>
      </c>
    </row>
    <row r="45" spans="1:6" ht="28.5" x14ac:dyDescent="0.25">
      <c r="A45" s="102" t="s">
        <v>1601</v>
      </c>
      <c r="B45" s="4"/>
      <c r="C45" s="4" t="s">
        <v>1602</v>
      </c>
      <c r="D45" s="4" t="s">
        <v>13</v>
      </c>
      <c r="E45" s="5">
        <v>144</v>
      </c>
      <c r="F45" s="4" t="s">
        <v>1611</v>
      </c>
    </row>
    <row r="46" spans="1:6" ht="28.5" x14ac:dyDescent="0.25">
      <c r="A46" s="11" t="s">
        <v>1601</v>
      </c>
      <c r="B46" s="11"/>
      <c r="C46" s="11" t="s">
        <v>1602</v>
      </c>
      <c r="D46" s="11" t="s">
        <v>10</v>
      </c>
      <c r="E46" s="73">
        <v>177</v>
      </c>
      <c r="F46" s="11" t="s">
        <v>1612</v>
      </c>
    </row>
    <row r="47" spans="1:6" ht="28.5" x14ac:dyDescent="0.25">
      <c r="A47" s="102" t="s">
        <v>1601</v>
      </c>
      <c r="B47" s="4"/>
      <c r="C47" s="4" t="s">
        <v>1602</v>
      </c>
      <c r="D47" s="4" t="s">
        <v>42</v>
      </c>
      <c r="E47" s="5">
        <v>220</v>
      </c>
      <c r="F47" s="4" t="s">
        <v>1613</v>
      </c>
    </row>
    <row r="48" spans="1:6" x14ac:dyDescent="0.25">
      <c r="A48" s="11" t="s">
        <v>1601</v>
      </c>
      <c r="B48" s="11"/>
      <c r="C48" s="11" t="s">
        <v>1603</v>
      </c>
      <c r="D48" s="11" t="s">
        <v>43</v>
      </c>
      <c r="E48" s="73">
        <v>88</v>
      </c>
      <c r="F48" s="11" t="s">
        <v>1610</v>
      </c>
    </row>
    <row r="49" spans="1:6" ht="28.5" x14ac:dyDescent="0.25">
      <c r="A49" s="102" t="s">
        <v>1601</v>
      </c>
      <c r="B49" s="4"/>
      <c r="C49" s="4" t="s">
        <v>1604</v>
      </c>
      <c r="D49" s="4" t="s">
        <v>10</v>
      </c>
      <c r="E49" s="5">
        <v>144</v>
      </c>
      <c r="F49" s="4" t="s">
        <v>1611</v>
      </c>
    </row>
    <row r="50" spans="1:6" x14ac:dyDescent="0.25">
      <c r="A50" s="11" t="s">
        <v>1601</v>
      </c>
      <c r="B50" s="11"/>
      <c r="C50" s="11" t="s">
        <v>1605</v>
      </c>
      <c r="D50" s="11" t="s">
        <v>10</v>
      </c>
      <c r="E50" s="73">
        <v>177</v>
      </c>
      <c r="F50" s="11" t="s">
        <v>1612</v>
      </c>
    </row>
    <row r="51" spans="1:6" x14ac:dyDescent="0.25">
      <c r="A51" s="102" t="s">
        <v>1601</v>
      </c>
      <c r="B51" s="4"/>
      <c r="C51" s="4" t="s">
        <v>1606</v>
      </c>
      <c r="D51" s="4" t="s">
        <v>42</v>
      </c>
      <c r="E51" s="5">
        <v>220</v>
      </c>
      <c r="F51" s="4" t="s">
        <v>1613</v>
      </c>
    </row>
    <row r="52" spans="1:6" ht="28.5" x14ac:dyDescent="0.25">
      <c r="A52" s="11" t="s">
        <v>1601</v>
      </c>
      <c r="B52" s="11"/>
      <c r="C52" s="11" t="s">
        <v>1607</v>
      </c>
      <c r="D52" s="11" t="s">
        <v>10</v>
      </c>
      <c r="E52" s="73">
        <v>177</v>
      </c>
      <c r="F52" s="11" t="s">
        <v>1612</v>
      </c>
    </row>
    <row r="53" spans="1:6" ht="28.5" x14ac:dyDescent="0.25">
      <c r="A53" s="102" t="s">
        <v>1601</v>
      </c>
      <c r="B53" s="4"/>
      <c r="C53" s="4" t="s">
        <v>1607</v>
      </c>
      <c r="D53" s="4" t="s">
        <v>42</v>
      </c>
      <c r="E53" s="5">
        <v>220</v>
      </c>
      <c r="F53" s="4" t="s">
        <v>1613</v>
      </c>
    </row>
    <row r="54" spans="1:6" ht="42.75" x14ac:dyDescent="0.25">
      <c r="A54" s="11" t="s">
        <v>1601</v>
      </c>
      <c r="B54" s="11"/>
      <c r="C54" s="11" t="s">
        <v>1608</v>
      </c>
      <c r="D54" s="11" t="s">
        <v>10</v>
      </c>
      <c r="E54" s="73">
        <v>177</v>
      </c>
      <c r="F54" s="11" t="s">
        <v>1612</v>
      </c>
    </row>
    <row r="55" spans="1:6" ht="42.75" x14ac:dyDescent="0.25">
      <c r="A55" s="102" t="s">
        <v>1601</v>
      </c>
      <c r="B55" s="4"/>
      <c r="C55" s="4" t="s">
        <v>1608</v>
      </c>
      <c r="D55" s="4" t="s">
        <v>42</v>
      </c>
      <c r="E55" s="5">
        <v>220</v>
      </c>
      <c r="F55" s="4" t="s">
        <v>1613</v>
      </c>
    </row>
    <row r="56" spans="1:6" ht="29.25" thickBot="1" x14ac:dyDescent="0.3">
      <c r="A56" s="12" t="s">
        <v>1601</v>
      </c>
      <c r="B56" s="12"/>
      <c r="C56" s="12" t="s">
        <v>1609</v>
      </c>
      <c r="D56" s="12" t="s">
        <v>13</v>
      </c>
      <c r="E56" s="74">
        <v>88</v>
      </c>
      <c r="F56" s="12" t="s">
        <v>1614</v>
      </c>
    </row>
    <row r="57" spans="1:6" ht="29.25" thickTop="1" x14ac:dyDescent="0.25">
      <c r="A57" s="105" t="s">
        <v>1617</v>
      </c>
      <c r="B57" s="86" t="s">
        <v>5</v>
      </c>
      <c r="C57" s="86" t="s">
        <v>1615</v>
      </c>
      <c r="D57" s="86" t="s">
        <v>42</v>
      </c>
      <c r="E57" s="87">
        <v>250</v>
      </c>
      <c r="F57" s="86"/>
    </row>
    <row r="58" spans="1:6" ht="29.25" thickBot="1" x14ac:dyDescent="0.3">
      <c r="A58" s="12" t="s">
        <v>1617</v>
      </c>
      <c r="B58" s="12" t="s">
        <v>706</v>
      </c>
      <c r="C58" s="12" t="s">
        <v>1615</v>
      </c>
      <c r="D58" s="12" t="s">
        <v>42</v>
      </c>
      <c r="E58" s="74">
        <v>250</v>
      </c>
      <c r="F58" s="12" t="s">
        <v>1616</v>
      </c>
    </row>
    <row r="59" spans="1:6" ht="100.5" thickTop="1" x14ac:dyDescent="0.25">
      <c r="A59" s="105" t="s">
        <v>1143</v>
      </c>
      <c r="B59" s="86" t="s">
        <v>198</v>
      </c>
      <c r="C59" s="86" t="s">
        <v>1618</v>
      </c>
      <c r="D59" s="86" t="s">
        <v>18</v>
      </c>
      <c r="E59" s="87">
        <v>330</v>
      </c>
      <c r="F59" s="86"/>
    </row>
    <row r="60" spans="1:6" ht="99.75" x14ac:dyDescent="0.25">
      <c r="A60" s="11" t="s">
        <v>1143</v>
      </c>
      <c r="B60" s="11" t="s">
        <v>198</v>
      </c>
      <c r="C60" s="11" t="s">
        <v>1618</v>
      </c>
      <c r="D60" s="11" t="s">
        <v>7</v>
      </c>
      <c r="E60" s="73">
        <v>275</v>
      </c>
      <c r="F60" s="11" t="s">
        <v>1145</v>
      </c>
    </row>
    <row r="61" spans="1:6" ht="99.75" x14ac:dyDescent="0.25">
      <c r="A61" s="102" t="s">
        <v>1143</v>
      </c>
      <c r="B61" s="4" t="s">
        <v>198</v>
      </c>
      <c r="C61" s="4" t="s">
        <v>1618</v>
      </c>
      <c r="D61" s="4" t="s">
        <v>42</v>
      </c>
      <c r="E61" s="5">
        <v>258.5</v>
      </c>
      <c r="F61" s="4"/>
    </row>
    <row r="62" spans="1:6" ht="99.75" x14ac:dyDescent="0.25">
      <c r="A62" s="11" t="s">
        <v>1143</v>
      </c>
      <c r="B62" s="11" t="s">
        <v>198</v>
      </c>
      <c r="C62" s="11" t="s">
        <v>1618</v>
      </c>
      <c r="D62" s="11" t="s">
        <v>34</v>
      </c>
      <c r="E62" s="73">
        <v>220</v>
      </c>
      <c r="F62" s="11" t="s">
        <v>1146</v>
      </c>
    </row>
    <row r="63" spans="1:6" ht="99.75" x14ac:dyDescent="0.25">
      <c r="A63" s="102" t="s">
        <v>1143</v>
      </c>
      <c r="B63" s="4" t="s">
        <v>198</v>
      </c>
      <c r="C63" s="4" t="s">
        <v>1618</v>
      </c>
      <c r="D63" s="4" t="s">
        <v>10</v>
      </c>
      <c r="E63" s="5">
        <v>220</v>
      </c>
      <c r="F63" s="4"/>
    </row>
    <row r="64" spans="1:6" ht="99.75" x14ac:dyDescent="0.25">
      <c r="A64" s="11" t="s">
        <v>1143</v>
      </c>
      <c r="B64" s="11" t="s">
        <v>198</v>
      </c>
      <c r="C64" s="11" t="s">
        <v>1618</v>
      </c>
      <c r="D64" s="11" t="s">
        <v>43</v>
      </c>
      <c r="E64" s="73">
        <v>209</v>
      </c>
      <c r="F64" s="11" t="s">
        <v>1147</v>
      </c>
    </row>
    <row r="65" spans="1:6" ht="99.75" x14ac:dyDescent="0.25">
      <c r="A65" s="102" t="s">
        <v>1143</v>
      </c>
      <c r="B65" s="4" t="s">
        <v>198</v>
      </c>
      <c r="C65" s="4" t="s">
        <v>1618</v>
      </c>
      <c r="D65" s="4" t="s">
        <v>25</v>
      </c>
      <c r="E65" s="5">
        <v>181.5</v>
      </c>
      <c r="F65" s="4"/>
    </row>
    <row r="66" spans="1:6" ht="99.75" x14ac:dyDescent="0.25">
      <c r="A66" s="11" t="s">
        <v>1143</v>
      </c>
      <c r="B66" s="11" t="s">
        <v>198</v>
      </c>
      <c r="C66" s="11" t="s">
        <v>1618</v>
      </c>
      <c r="D66" s="11" t="s">
        <v>12</v>
      </c>
      <c r="E66" s="73">
        <v>159.5</v>
      </c>
      <c r="F66" s="11"/>
    </row>
    <row r="67" spans="1:6" ht="100.5" thickBot="1" x14ac:dyDescent="0.3">
      <c r="A67" s="103" t="s">
        <v>1143</v>
      </c>
      <c r="B67" s="50" t="s">
        <v>198</v>
      </c>
      <c r="C67" s="50" t="s">
        <v>1618</v>
      </c>
      <c r="D67" s="50" t="s">
        <v>13</v>
      </c>
      <c r="E67" s="51">
        <v>148.5</v>
      </c>
      <c r="F67" s="50" t="s">
        <v>1148</v>
      </c>
    </row>
    <row r="68" spans="1:6" ht="29.25" thickTop="1" x14ac:dyDescent="0.25">
      <c r="A68" s="88" t="s">
        <v>1619</v>
      </c>
      <c r="B68" s="88" t="s">
        <v>5</v>
      </c>
      <c r="C68" s="88" t="s">
        <v>1620</v>
      </c>
      <c r="D68" s="88" t="s">
        <v>21</v>
      </c>
      <c r="E68" s="89">
        <v>250</v>
      </c>
      <c r="F68" s="88" t="s">
        <v>1621</v>
      </c>
    </row>
    <row r="69" spans="1:6" x14ac:dyDescent="0.25">
      <c r="A69" s="102" t="s">
        <v>1619</v>
      </c>
      <c r="B69" s="4" t="s">
        <v>5</v>
      </c>
      <c r="C69" s="4" t="s">
        <v>1620</v>
      </c>
      <c r="D69" s="4" t="s">
        <v>42</v>
      </c>
      <c r="E69" s="5">
        <v>200</v>
      </c>
      <c r="F69" s="4" t="s">
        <v>1622</v>
      </c>
    </row>
    <row r="70" spans="1:6" x14ac:dyDescent="0.25">
      <c r="A70" s="11" t="s">
        <v>1619</v>
      </c>
      <c r="B70" s="11" t="s">
        <v>5</v>
      </c>
      <c r="C70" s="11" t="s">
        <v>1220</v>
      </c>
      <c r="D70" s="11" t="s">
        <v>9</v>
      </c>
      <c r="E70" s="73">
        <v>160</v>
      </c>
      <c r="F70" s="11" t="s">
        <v>1623</v>
      </c>
    </row>
    <row r="71" spans="1:6" x14ac:dyDescent="0.25">
      <c r="A71" s="102" t="s">
        <v>1619</v>
      </c>
      <c r="B71" s="4" t="s">
        <v>5</v>
      </c>
      <c r="C71" s="4" t="s">
        <v>1620</v>
      </c>
      <c r="D71" s="4" t="s">
        <v>10</v>
      </c>
      <c r="E71" s="5">
        <v>130</v>
      </c>
      <c r="F71" s="4" t="s">
        <v>1624</v>
      </c>
    </row>
    <row r="72" spans="1:6" x14ac:dyDescent="0.25">
      <c r="A72" s="11" t="s">
        <v>1619</v>
      </c>
      <c r="B72" s="11" t="s">
        <v>5</v>
      </c>
      <c r="C72" s="11" t="s">
        <v>1620</v>
      </c>
      <c r="D72" s="11" t="s">
        <v>10</v>
      </c>
      <c r="E72" s="73">
        <v>130</v>
      </c>
      <c r="F72" s="11" t="s">
        <v>1624</v>
      </c>
    </row>
    <row r="73" spans="1:6" x14ac:dyDescent="0.25">
      <c r="A73" s="102" t="s">
        <v>1619</v>
      </c>
      <c r="B73" s="4" t="s">
        <v>5</v>
      </c>
      <c r="C73" s="4" t="s">
        <v>1620</v>
      </c>
      <c r="D73" s="4" t="s">
        <v>10</v>
      </c>
      <c r="E73" s="5">
        <v>130</v>
      </c>
      <c r="F73" s="4" t="s">
        <v>1622</v>
      </c>
    </row>
    <row r="74" spans="1:6" x14ac:dyDescent="0.25">
      <c r="A74" s="11" t="s">
        <v>1619</v>
      </c>
      <c r="B74" s="11" t="s">
        <v>5</v>
      </c>
      <c r="C74" s="11" t="s">
        <v>1620</v>
      </c>
      <c r="D74" s="11" t="s">
        <v>34</v>
      </c>
      <c r="E74" s="73">
        <v>110</v>
      </c>
      <c r="F74" s="11" t="s">
        <v>1622</v>
      </c>
    </row>
    <row r="75" spans="1:6" ht="15.75" thickBot="1" x14ac:dyDescent="0.3">
      <c r="A75" s="103" t="s">
        <v>1619</v>
      </c>
      <c r="B75" s="50" t="s">
        <v>5</v>
      </c>
      <c r="C75" s="50" t="s">
        <v>1220</v>
      </c>
      <c r="D75" s="50" t="s">
        <v>25</v>
      </c>
      <c r="E75" s="51">
        <v>110</v>
      </c>
      <c r="F75" s="50" t="s">
        <v>1623</v>
      </c>
    </row>
    <row r="76" spans="1:6" ht="15.75" thickTop="1" x14ac:dyDescent="0.25">
      <c r="A76" s="88" t="s">
        <v>1625</v>
      </c>
      <c r="B76" s="88" t="s">
        <v>5</v>
      </c>
      <c r="C76" s="88"/>
      <c r="D76" s="88" t="s">
        <v>42</v>
      </c>
      <c r="E76" s="89">
        <v>175</v>
      </c>
      <c r="F76" s="88"/>
    </row>
    <row r="77" spans="1:6" x14ac:dyDescent="0.25">
      <c r="A77" s="102" t="s">
        <v>1625</v>
      </c>
      <c r="B77" s="4" t="s">
        <v>5</v>
      </c>
      <c r="C77" s="4"/>
      <c r="D77" s="4" t="s">
        <v>34</v>
      </c>
      <c r="E77" s="5">
        <v>175</v>
      </c>
      <c r="F77" s="4"/>
    </row>
    <row r="78" spans="1:6" x14ac:dyDescent="0.25">
      <c r="A78" s="11" t="s">
        <v>1625</v>
      </c>
      <c r="B78" s="11" t="s">
        <v>706</v>
      </c>
      <c r="C78" s="11"/>
      <c r="D78" s="11" t="s">
        <v>42</v>
      </c>
      <c r="E78" s="73">
        <v>200</v>
      </c>
      <c r="F78" s="11"/>
    </row>
    <row r="79" spans="1:6" ht="15.75" thickBot="1" x14ac:dyDescent="0.3">
      <c r="A79" s="103" t="s">
        <v>1625</v>
      </c>
      <c r="B79" s="50" t="s">
        <v>706</v>
      </c>
      <c r="C79" s="50"/>
      <c r="D79" s="50" t="s">
        <v>34</v>
      </c>
      <c r="E79" s="51">
        <v>200</v>
      </c>
      <c r="F79" s="50"/>
    </row>
    <row r="80" spans="1:6" ht="29.25" thickTop="1" x14ac:dyDescent="0.25">
      <c r="A80" s="11" t="s">
        <v>1160</v>
      </c>
      <c r="B80" s="11" t="s">
        <v>5</v>
      </c>
      <c r="C80" s="11" t="s">
        <v>139</v>
      </c>
      <c r="D80" s="11" t="s">
        <v>42</v>
      </c>
      <c r="E80" s="73">
        <v>368.5</v>
      </c>
      <c r="F80" s="11" t="s">
        <v>1163</v>
      </c>
    </row>
    <row r="81" spans="1:6" ht="28.5" x14ac:dyDescent="0.25">
      <c r="A81" s="102" t="s">
        <v>1160</v>
      </c>
      <c r="B81" s="4" t="s">
        <v>5</v>
      </c>
      <c r="C81" s="4" t="s">
        <v>139</v>
      </c>
      <c r="D81" s="4" t="s">
        <v>9</v>
      </c>
      <c r="E81" s="5">
        <v>280.5</v>
      </c>
      <c r="F81" s="4" t="s">
        <v>1164</v>
      </c>
    </row>
    <row r="82" spans="1:6" ht="28.5" x14ac:dyDescent="0.25">
      <c r="A82" s="11" t="s">
        <v>1160</v>
      </c>
      <c r="B82" s="11" t="s">
        <v>5</v>
      </c>
      <c r="C82" s="11" t="s">
        <v>139</v>
      </c>
      <c r="D82" s="11" t="s">
        <v>10</v>
      </c>
      <c r="E82" s="73">
        <v>236.5</v>
      </c>
      <c r="F82" s="11" t="s">
        <v>1165</v>
      </c>
    </row>
    <row r="83" spans="1:6" ht="28.5" x14ac:dyDescent="0.25">
      <c r="A83" s="102" t="s">
        <v>1160</v>
      </c>
      <c r="B83" s="4" t="s">
        <v>5</v>
      </c>
      <c r="C83" s="4" t="s">
        <v>139</v>
      </c>
      <c r="D83" s="4" t="s">
        <v>10</v>
      </c>
      <c r="E83" s="5">
        <v>203.5</v>
      </c>
      <c r="F83" s="4" t="s">
        <v>1166</v>
      </c>
    </row>
    <row r="84" spans="1:6" ht="28.5" x14ac:dyDescent="0.25">
      <c r="A84" s="11" t="s">
        <v>1160</v>
      </c>
      <c r="B84" s="11" t="s">
        <v>5</v>
      </c>
      <c r="C84" s="11" t="s">
        <v>139</v>
      </c>
      <c r="D84" s="11" t="s">
        <v>13</v>
      </c>
      <c r="E84" s="73">
        <v>176</v>
      </c>
      <c r="F84" s="11" t="s">
        <v>1167</v>
      </c>
    </row>
    <row r="85" spans="1:6" ht="28.5" x14ac:dyDescent="0.25">
      <c r="A85" s="102" t="s">
        <v>1160</v>
      </c>
      <c r="B85" s="4" t="s">
        <v>5</v>
      </c>
      <c r="C85" s="4" t="s">
        <v>139</v>
      </c>
      <c r="D85" s="4" t="s">
        <v>13</v>
      </c>
      <c r="E85" s="5">
        <v>159.5</v>
      </c>
      <c r="F85" s="4" t="s">
        <v>1168</v>
      </c>
    </row>
    <row r="86" spans="1:6" ht="29.25" thickBot="1" x14ac:dyDescent="0.3">
      <c r="A86" s="12" t="s">
        <v>1160</v>
      </c>
      <c r="B86" s="12" t="s">
        <v>5</v>
      </c>
      <c r="C86" s="12" t="s">
        <v>139</v>
      </c>
      <c r="D86" s="12" t="s">
        <v>12</v>
      </c>
      <c r="E86" s="74">
        <v>143</v>
      </c>
      <c r="F86" s="12" t="s">
        <v>1169</v>
      </c>
    </row>
    <row r="87" spans="1:6" ht="15.75" thickTop="1" x14ac:dyDescent="0.25">
      <c r="A87" s="105" t="s">
        <v>1626</v>
      </c>
      <c r="B87" s="86" t="s">
        <v>5</v>
      </c>
      <c r="C87" s="86" t="s">
        <v>1600</v>
      </c>
      <c r="D87" s="86" t="s">
        <v>18</v>
      </c>
      <c r="E87" s="87">
        <v>495</v>
      </c>
      <c r="F87" s="86" t="s">
        <v>19</v>
      </c>
    </row>
    <row r="88" spans="1:6" x14ac:dyDescent="0.25">
      <c r="A88" s="11" t="s">
        <v>1626</v>
      </c>
      <c r="B88" s="11" t="s">
        <v>5</v>
      </c>
      <c r="C88" s="11" t="s">
        <v>1600</v>
      </c>
      <c r="D88" s="11" t="s">
        <v>7</v>
      </c>
      <c r="E88" s="73">
        <v>410</v>
      </c>
      <c r="F88" s="11" t="s">
        <v>20</v>
      </c>
    </row>
    <row r="89" spans="1:6" ht="42.75" x14ac:dyDescent="0.25">
      <c r="A89" s="102" t="s">
        <v>1626</v>
      </c>
      <c r="B89" s="4" t="s">
        <v>5</v>
      </c>
      <c r="C89" s="4" t="s">
        <v>1600</v>
      </c>
      <c r="D89" s="4" t="s">
        <v>21</v>
      </c>
      <c r="E89" s="5">
        <v>310</v>
      </c>
      <c r="F89" s="4" t="s">
        <v>22</v>
      </c>
    </row>
    <row r="90" spans="1:6" x14ac:dyDescent="0.25">
      <c r="A90" s="11" t="s">
        <v>1626</v>
      </c>
      <c r="B90" s="11" t="s">
        <v>5</v>
      </c>
      <c r="C90" s="11" t="s">
        <v>1600</v>
      </c>
      <c r="D90" s="11" t="s">
        <v>9</v>
      </c>
      <c r="E90" s="73">
        <v>270</v>
      </c>
      <c r="F90" s="11" t="s">
        <v>23</v>
      </c>
    </row>
    <row r="91" spans="1:6" x14ac:dyDescent="0.25">
      <c r="A91" s="102" t="s">
        <v>1626</v>
      </c>
      <c r="B91" s="4" t="s">
        <v>5</v>
      </c>
      <c r="C91" s="4" t="s">
        <v>1600</v>
      </c>
      <c r="D91" s="4" t="s">
        <v>10</v>
      </c>
      <c r="E91" s="5">
        <v>230</v>
      </c>
      <c r="F91" s="4" t="s">
        <v>24</v>
      </c>
    </row>
    <row r="92" spans="1:6" x14ac:dyDescent="0.25">
      <c r="A92" s="11" t="s">
        <v>1626</v>
      </c>
      <c r="B92" s="11" t="s">
        <v>5</v>
      </c>
      <c r="C92" s="11" t="s">
        <v>1600</v>
      </c>
      <c r="D92" s="11" t="s">
        <v>25</v>
      </c>
      <c r="E92" s="73">
        <v>200</v>
      </c>
      <c r="F92" s="11" t="s">
        <v>26</v>
      </c>
    </row>
    <row r="93" spans="1:6" ht="15.75" thickBot="1" x14ac:dyDescent="0.3">
      <c r="A93" s="103" t="s">
        <v>1626</v>
      </c>
      <c r="B93" s="50" t="s">
        <v>5</v>
      </c>
      <c r="C93" s="50" t="s">
        <v>1600</v>
      </c>
      <c r="D93" s="50" t="s">
        <v>12</v>
      </c>
      <c r="E93" s="51">
        <v>150</v>
      </c>
      <c r="F93" s="50" t="s">
        <v>27</v>
      </c>
    </row>
    <row r="94" spans="1:6" ht="15.75" thickTop="1" x14ac:dyDescent="0.25"/>
  </sheetData>
  <autoFilter ref="A2:F2" xr:uid="{A9CA58D6-57F6-4608-92A5-008B568ACC56}">
    <sortState xmlns:xlrd2="http://schemas.microsoft.com/office/spreadsheetml/2017/richdata2" ref="A3:F93">
      <sortCondition ref="A2"/>
    </sortState>
  </autoFilter>
  <mergeCells count="1">
    <mergeCell ref="B1:F1"/>
  </mergeCells>
  <dataValidations count="1">
    <dataValidation type="list" allowBlank="1" showInputMessage="1" showErrorMessage="1" prompt="Please select from the dropdown list." sqref="D3:D93" xr:uid="{3CDDA4E2-79BB-4AA2-AFAF-7D42139902C6}">
      <formula1>"Partner, Director, Senior Manager, Associate Director, Principal, Associate, Senior, Scientist, Specialist, Technician, Draftsperson, Graduate"</formula1>
    </dataValidation>
  </dataValidations>
  <hyperlinks>
    <hyperlink ref="A1" location="Summary!A1" display="Link to SUMMARY Worksheet" xr:uid="{16E361CE-D968-499E-BF31-E03C306BE06D}"/>
  </hyperlinks>
  <pageMargins left="0.7" right="0.7" top="0.75" bottom="0.75" header="0.3" footer="0.3"/>
  <headerFooter>
    <oddHeader>&amp;C&amp;"Calibri"&amp;12&amp;KFF0000 OFFICIAL&amp;1#_x000D_</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51C59-BC50-4BFD-ACA5-71B9FDE3312E}">
  <sheetPr>
    <tabColor theme="9" tint="-0.249977111117893"/>
  </sheetPr>
  <dimension ref="A1:M16"/>
  <sheetViews>
    <sheetView showGridLines="0" workbookViewId="0">
      <selection activeCell="A2" sqref="A2"/>
    </sheetView>
  </sheetViews>
  <sheetFormatPr defaultRowHeight="15" x14ac:dyDescent="0.25"/>
  <cols>
    <col min="1" max="1" width="27.28515625" bestFit="1" customWidth="1"/>
    <col min="2" max="13" width="15.140625" customWidth="1"/>
    <col min="14" max="14" width="11.28515625" bestFit="1" customWidth="1"/>
  </cols>
  <sheetData>
    <row r="1" spans="1:13" ht="25.5" x14ac:dyDescent="0.5">
      <c r="A1" s="26" t="s">
        <v>194</v>
      </c>
      <c r="B1" s="163" t="s">
        <v>1647</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
      <c r="A3" s="29" t="s">
        <v>1105</v>
      </c>
      <c r="B3" s="30" t="s">
        <v>9</v>
      </c>
      <c r="C3" s="30" t="s">
        <v>21</v>
      </c>
      <c r="D3" s="30" t="s">
        <v>18</v>
      </c>
      <c r="E3" s="30" t="s">
        <v>43</v>
      </c>
      <c r="F3" s="30" t="s">
        <v>12</v>
      </c>
      <c r="G3" s="30" t="s">
        <v>40</v>
      </c>
      <c r="H3" s="30" t="s">
        <v>42</v>
      </c>
      <c r="I3" s="30" t="s">
        <v>25</v>
      </c>
      <c r="J3" s="30" t="s">
        <v>10</v>
      </c>
      <c r="K3" s="30" t="s">
        <v>7</v>
      </c>
      <c r="L3" s="29" t="s">
        <v>34</v>
      </c>
      <c r="M3" s="29" t="s">
        <v>13</v>
      </c>
    </row>
    <row r="4" spans="1:13" ht="16.5" x14ac:dyDescent="0.3">
      <c r="A4" s="57" t="s">
        <v>838</v>
      </c>
      <c r="B4" s="77"/>
      <c r="C4" s="78">
        <v>375.5</v>
      </c>
      <c r="D4" s="78">
        <v>370.97500000000002</v>
      </c>
      <c r="E4" s="78">
        <v>161.97499999999999</v>
      </c>
      <c r="F4" s="78"/>
      <c r="G4" s="78"/>
      <c r="H4" s="78">
        <v>294.5</v>
      </c>
      <c r="I4" s="78"/>
      <c r="J4" s="78">
        <v>242.55</v>
      </c>
      <c r="K4" s="78"/>
      <c r="L4" s="78">
        <v>256.02499999999998</v>
      </c>
      <c r="M4" s="78">
        <v>203.77500000000001</v>
      </c>
    </row>
    <row r="5" spans="1:13" ht="16.5" x14ac:dyDescent="0.3">
      <c r="A5" s="71" t="s">
        <v>44</v>
      </c>
      <c r="B5" s="79">
        <v>340</v>
      </c>
      <c r="C5" s="80">
        <v>375</v>
      </c>
      <c r="D5" s="80">
        <v>420</v>
      </c>
      <c r="E5" s="80">
        <v>200</v>
      </c>
      <c r="F5" s="80">
        <v>180</v>
      </c>
      <c r="G5" s="80">
        <v>420</v>
      </c>
      <c r="H5" s="80">
        <v>340</v>
      </c>
      <c r="I5" s="80">
        <v>290</v>
      </c>
      <c r="J5" s="80">
        <v>290</v>
      </c>
      <c r="K5" s="80">
        <v>375</v>
      </c>
      <c r="L5" s="80">
        <v>230</v>
      </c>
      <c r="M5" s="80">
        <v>250</v>
      </c>
    </row>
    <row r="6" spans="1:13" ht="16.5" x14ac:dyDescent="0.3">
      <c r="A6" s="57" t="s">
        <v>222</v>
      </c>
      <c r="B6" s="79">
        <v>418</v>
      </c>
      <c r="C6" s="80">
        <v>451</v>
      </c>
      <c r="D6" s="80">
        <v>539</v>
      </c>
      <c r="E6" s="80"/>
      <c r="F6" s="80">
        <v>247.5</v>
      </c>
      <c r="G6" s="80"/>
      <c r="H6" s="80"/>
      <c r="I6" s="80"/>
      <c r="J6" s="80">
        <v>385</v>
      </c>
      <c r="K6" s="80"/>
      <c r="L6" s="80"/>
      <c r="M6" s="80"/>
    </row>
    <row r="7" spans="1:13" ht="17.25" thickBot="1" x14ac:dyDescent="0.35">
      <c r="A7" s="76" t="s">
        <v>62</v>
      </c>
      <c r="B7" s="81">
        <v>343.20000000000005</v>
      </c>
      <c r="C7" s="82"/>
      <c r="D7" s="82"/>
      <c r="E7" s="82"/>
      <c r="F7" s="82"/>
      <c r="G7" s="82"/>
      <c r="H7" s="82">
        <v>403.70000000000005</v>
      </c>
      <c r="I7" s="82"/>
      <c r="J7" s="82">
        <v>309.10000000000002</v>
      </c>
      <c r="K7" s="82"/>
      <c r="L7" s="82">
        <v>275</v>
      </c>
      <c r="M7" s="82"/>
    </row>
    <row r="8" spans="1:13" ht="15.75" thickTop="1" x14ac:dyDescent="0.25"/>
    <row r="9" spans="1:13" x14ac:dyDescent="0.25">
      <c r="A9" s="48" t="s">
        <v>186</v>
      </c>
      <c r="B9" s="41">
        <f>AVERAGE(B4:B7)</f>
        <v>367.06666666666666</v>
      </c>
      <c r="C9" s="41">
        <f t="shared" ref="C9:M9" si="0">AVERAGE(C4:C7)</f>
        <v>400.5</v>
      </c>
      <c r="D9" s="41">
        <f t="shared" si="0"/>
        <v>443.32499999999999</v>
      </c>
      <c r="E9" s="41">
        <f t="shared" si="0"/>
        <v>180.98750000000001</v>
      </c>
      <c r="F9" s="41">
        <f t="shared" si="0"/>
        <v>213.75</v>
      </c>
      <c r="G9" s="41">
        <f t="shared" si="0"/>
        <v>420</v>
      </c>
      <c r="H9" s="41">
        <f t="shared" si="0"/>
        <v>346.06666666666666</v>
      </c>
      <c r="I9" s="41">
        <f t="shared" si="0"/>
        <v>290</v>
      </c>
      <c r="J9" s="41">
        <f t="shared" si="0"/>
        <v>306.66250000000002</v>
      </c>
      <c r="K9" s="41">
        <f t="shared" si="0"/>
        <v>375</v>
      </c>
      <c r="L9" s="41">
        <f t="shared" si="0"/>
        <v>253.67499999999998</v>
      </c>
      <c r="M9" s="41">
        <f t="shared" si="0"/>
        <v>226.88749999999999</v>
      </c>
    </row>
    <row r="10" spans="1:13" x14ac:dyDescent="0.25">
      <c r="A10" s="48" t="s">
        <v>187</v>
      </c>
      <c r="B10" s="41">
        <f>STDEV(B4:B7)</f>
        <v>44.138569679287663</v>
      </c>
      <c r="C10" s="41">
        <f t="shared" ref="C10:M10" si="1">STDEV(C4:C7)</f>
        <v>43.734997427689414</v>
      </c>
      <c r="D10" s="41">
        <f t="shared" si="1"/>
        <v>86.406839283705025</v>
      </c>
      <c r="E10" s="41">
        <f t="shared" si="1"/>
        <v>26.887735354618286</v>
      </c>
      <c r="F10" s="41">
        <f t="shared" si="1"/>
        <v>47.72970773009196</v>
      </c>
      <c r="G10" s="49" t="e">
        <f t="shared" si="1"/>
        <v>#DIV/0!</v>
      </c>
      <c r="H10" s="41">
        <f t="shared" si="1"/>
        <v>54.852195337409832</v>
      </c>
      <c r="I10" s="49" t="e">
        <f t="shared" si="1"/>
        <v>#DIV/0!</v>
      </c>
      <c r="J10" s="41">
        <f t="shared" si="1"/>
        <v>59.247382150325045</v>
      </c>
      <c r="K10" s="49" t="e">
        <f t="shared" si="1"/>
        <v>#DIV/0!</v>
      </c>
      <c r="L10" s="41">
        <f t="shared" si="1"/>
        <v>22.591854173573267</v>
      </c>
      <c r="M10" s="41">
        <f t="shared" si="1"/>
        <v>32.686010960348277</v>
      </c>
    </row>
    <row r="11" spans="1:13" x14ac:dyDescent="0.25">
      <c r="A11" s="48" t="s">
        <v>188</v>
      </c>
      <c r="B11" s="41">
        <f>SUM(B9:B10)</f>
        <v>411.20523634595435</v>
      </c>
      <c r="C11" s="41">
        <f t="shared" ref="C11:M11" si="2">SUM(C9:C10)</f>
        <v>444.23499742768939</v>
      </c>
      <c r="D11" s="41">
        <f t="shared" si="2"/>
        <v>529.73183928370497</v>
      </c>
      <c r="E11" s="41">
        <f t="shared" si="2"/>
        <v>207.8752353546183</v>
      </c>
      <c r="F11" s="41">
        <f t="shared" si="2"/>
        <v>261.47970773009195</v>
      </c>
      <c r="G11" s="49" t="e">
        <f t="shared" si="2"/>
        <v>#DIV/0!</v>
      </c>
      <c r="H11" s="41">
        <f t="shared" si="2"/>
        <v>400.91886200407652</v>
      </c>
      <c r="I11" s="49" t="e">
        <f t="shared" si="2"/>
        <v>#DIV/0!</v>
      </c>
      <c r="J11" s="41">
        <f t="shared" si="2"/>
        <v>365.90988215032507</v>
      </c>
      <c r="K11" s="49" t="e">
        <f t="shared" si="2"/>
        <v>#DIV/0!</v>
      </c>
      <c r="L11" s="41">
        <f t="shared" si="2"/>
        <v>276.26685417357328</v>
      </c>
      <c r="M11" s="41">
        <f t="shared" si="2"/>
        <v>259.57351096034824</v>
      </c>
    </row>
    <row r="13" spans="1:13" x14ac:dyDescent="0.25">
      <c r="A13" s="72" t="s">
        <v>195</v>
      </c>
    </row>
    <row r="14" spans="1:13" x14ac:dyDescent="0.25">
      <c r="A14" s="43" t="s">
        <v>193</v>
      </c>
    </row>
    <row r="15" spans="1:13" x14ac:dyDescent="0.25">
      <c r="A15" s="44" t="s">
        <v>191</v>
      </c>
      <c r="B15" s="45" t="s">
        <v>192</v>
      </c>
    </row>
    <row r="16" spans="1:13" x14ac:dyDescent="0.25">
      <c r="A16" s="46" t="s">
        <v>189</v>
      </c>
      <c r="B16" s="47" t="s">
        <v>190</v>
      </c>
    </row>
  </sheetData>
  <mergeCells count="1">
    <mergeCell ref="B1:M1"/>
  </mergeCells>
  <conditionalFormatting pivot="1" sqref="B4:M7">
    <cfRule type="cellIs" dxfId="5" priority="4" operator="greaterThan">
      <formula>B$11</formula>
    </cfRule>
  </conditionalFormatting>
  <conditionalFormatting pivot="1" sqref="B4:M7">
    <cfRule type="cellIs" dxfId="4" priority="3" operator="between">
      <formula>B$9</formula>
      <formula>B$11</formula>
    </cfRule>
  </conditionalFormatting>
  <conditionalFormatting pivot="1" sqref="B4:M7">
    <cfRule type="cellIs" dxfId="3" priority="2" operator="lessThan">
      <formula>B$9</formula>
    </cfRule>
  </conditionalFormatting>
  <conditionalFormatting pivot="1" sqref="B4:M7">
    <cfRule type="containsBlanks" dxfId="2" priority="1">
      <formula>LEN(TRIM(B4))=0</formula>
    </cfRule>
  </conditionalFormatting>
  <hyperlinks>
    <hyperlink ref="A1" location="Summary!A1" display="Link to SUMMARY Worksheet" xr:uid="{B9AD69BD-08C2-42AE-A2F3-56EBE0B976B8}"/>
  </hyperlinks>
  <pageMargins left="0.7" right="0.7" top="0.75" bottom="0.75" header="0.3" footer="0.3"/>
  <headerFooter>
    <oddHeader>&amp;C&amp;"Calibri"&amp;12&amp;KFF0000 OFFICIAL&amp;1#_x000D_</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46AA0-E106-4237-B819-266ABC765CE6}">
  <sheetPr>
    <tabColor theme="2" tint="-9.9978637043366805E-2"/>
  </sheetPr>
  <dimension ref="A1:F40"/>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1517</v>
      </c>
      <c r="C1" s="165"/>
      <c r="D1" s="165"/>
      <c r="E1" s="165"/>
      <c r="F1" s="165"/>
    </row>
    <row r="2" spans="1:6" ht="30.75" thickTop="1" x14ac:dyDescent="0.25">
      <c r="A2" s="83" t="s">
        <v>112</v>
      </c>
      <c r="B2" s="84" t="s">
        <v>0</v>
      </c>
      <c r="C2" s="83" t="s">
        <v>1</v>
      </c>
      <c r="D2" s="83" t="s">
        <v>2</v>
      </c>
      <c r="E2" s="84" t="s">
        <v>3</v>
      </c>
      <c r="F2" s="85" t="s">
        <v>4</v>
      </c>
    </row>
    <row r="3" spans="1:6" x14ac:dyDescent="0.25">
      <c r="A3" s="102" t="s">
        <v>838</v>
      </c>
      <c r="B3" s="4" t="s">
        <v>5</v>
      </c>
      <c r="C3" s="4" t="s">
        <v>1627</v>
      </c>
      <c r="D3" s="4" t="s">
        <v>18</v>
      </c>
      <c r="E3" s="5">
        <v>370.97500000000002</v>
      </c>
      <c r="F3" s="4" t="s">
        <v>95</v>
      </c>
    </row>
    <row r="4" spans="1:6" x14ac:dyDescent="0.25">
      <c r="A4" s="11" t="s">
        <v>838</v>
      </c>
      <c r="B4" s="11" t="s">
        <v>5</v>
      </c>
      <c r="C4" s="11" t="s">
        <v>1627</v>
      </c>
      <c r="D4" s="11" t="s">
        <v>21</v>
      </c>
      <c r="E4" s="73">
        <v>375.5</v>
      </c>
      <c r="F4" s="11" t="s">
        <v>96</v>
      </c>
    </row>
    <row r="5" spans="1:6" x14ac:dyDescent="0.25">
      <c r="A5" s="102" t="s">
        <v>838</v>
      </c>
      <c r="B5" s="4" t="s">
        <v>5</v>
      </c>
      <c r="C5" s="4" t="s">
        <v>1627</v>
      </c>
      <c r="D5" s="4" t="s">
        <v>42</v>
      </c>
      <c r="E5" s="5">
        <v>294.5</v>
      </c>
      <c r="F5" s="4" t="s">
        <v>97</v>
      </c>
    </row>
    <row r="6" spans="1:6" x14ac:dyDescent="0.25">
      <c r="A6" s="11" t="s">
        <v>838</v>
      </c>
      <c r="B6" s="11" t="s">
        <v>5</v>
      </c>
      <c r="C6" s="11" t="s">
        <v>1627</v>
      </c>
      <c r="D6" s="11" t="s">
        <v>10</v>
      </c>
      <c r="E6" s="73">
        <v>242.55</v>
      </c>
      <c r="F6" s="11" t="s">
        <v>98</v>
      </c>
    </row>
    <row r="7" spans="1:6" ht="28.5" x14ac:dyDescent="0.25">
      <c r="A7" s="102" t="s">
        <v>838</v>
      </c>
      <c r="B7" s="4" t="s">
        <v>5</v>
      </c>
      <c r="C7" s="4" t="s">
        <v>1627</v>
      </c>
      <c r="D7" s="4" t="s">
        <v>34</v>
      </c>
      <c r="E7" s="5">
        <v>256.02499999999998</v>
      </c>
      <c r="F7" s="4" t="s">
        <v>1628</v>
      </c>
    </row>
    <row r="8" spans="1:6" x14ac:dyDescent="0.25">
      <c r="A8" s="11" t="s">
        <v>838</v>
      </c>
      <c r="B8" s="11" t="s">
        <v>5</v>
      </c>
      <c r="C8" s="11" t="s">
        <v>1627</v>
      </c>
      <c r="D8" s="11" t="s">
        <v>13</v>
      </c>
      <c r="E8" s="73">
        <v>203.77500000000001</v>
      </c>
      <c r="F8" s="11" t="s">
        <v>102</v>
      </c>
    </row>
    <row r="9" spans="1:6" x14ac:dyDescent="0.25">
      <c r="A9" s="102" t="s">
        <v>838</v>
      </c>
      <c r="B9" s="4" t="s">
        <v>5</v>
      </c>
      <c r="C9" s="4" t="s">
        <v>1627</v>
      </c>
      <c r="D9" s="4" t="s">
        <v>43</v>
      </c>
      <c r="E9" s="5">
        <v>161.97499999999999</v>
      </c>
      <c r="F9" s="4" t="s">
        <v>103</v>
      </c>
    </row>
    <row r="10" spans="1:6" ht="71.25" x14ac:dyDescent="0.25">
      <c r="A10" s="11" t="s">
        <v>838</v>
      </c>
      <c r="B10" s="11" t="s">
        <v>104</v>
      </c>
      <c r="C10" s="11" t="s">
        <v>1627</v>
      </c>
      <c r="D10" s="11" t="s">
        <v>18</v>
      </c>
      <c r="E10" s="73">
        <v>242</v>
      </c>
      <c r="F10" s="11" t="s">
        <v>105</v>
      </c>
    </row>
    <row r="11" spans="1:6" ht="71.25" x14ac:dyDescent="0.25">
      <c r="A11" s="102" t="s">
        <v>838</v>
      </c>
      <c r="B11" s="4" t="s">
        <v>104</v>
      </c>
      <c r="C11" s="4" t="s">
        <v>1627</v>
      </c>
      <c r="D11" s="4" t="s">
        <v>21</v>
      </c>
      <c r="E11" s="5">
        <v>176</v>
      </c>
      <c r="F11" s="4" t="s">
        <v>106</v>
      </c>
    </row>
    <row r="12" spans="1:6" ht="71.25" x14ac:dyDescent="0.25">
      <c r="A12" s="11" t="s">
        <v>838</v>
      </c>
      <c r="B12" s="11" t="s">
        <v>104</v>
      </c>
      <c r="C12" s="11" t="s">
        <v>1627</v>
      </c>
      <c r="D12" s="11" t="s">
        <v>42</v>
      </c>
      <c r="E12" s="73">
        <v>115.5</v>
      </c>
      <c r="F12" s="11" t="s">
        <v>106</v>
      </c>
    </row>
    <row r="13" spans="1:6" ht="72" thickBot="1" x14ac:dyDescent="0.3">
      <c r="A13" s="103" t="s">
        <v>838</v>
      </c>
      <c r="B13" s="50" t="s">
        <v>104</v>
      </c>
      <c r="C13" s="50" t="s">
        <v>1627</v>
      </c>
      <c r="D13" s="50" t="s">
        <v>10</v>
      </c>
      <c r="E13" s="51">
        <v>95</v>
      </c>
      <c r="F13" s="50" t="s">
        <v>107</v>
      </c>
    </row>
    <row r="14" spans="1:6" ht="129" thickTop="1" x14ac:dyDescent="0.25">
      <c r="A14" s="88" t="s">
        <v>44</v>
      </c>
      <c r="B14" s="88" t="s">
        <v>38</v>
      </c>
      <c r="C14" s="88" t="s">
        <v>1629</v>
      </c>
      <c r="D14" s="88" t="s">
        <v>40</v>
      </c>
      <c r="E14" s="89">
        <v>420</v>
      </c>
      <c r="F14" s="88" t="s">
        <v>212</v>
      </c>
    </row>
    <row r="15" spans="1:6" ht="128.25" x14ac:dyDescent="0.25">
      <c r="A15" s="102" t="s">
        <v>44</v>
      </c>
      <c r="B15" s="4" t="s">
        <v>38</v>
      </c>
      <c r="C15" s="4" t="s">
        <v>1629</v>
      </c>
      <c r="D15" s="4" t="s">
        <v>18</v>
      </c>
      <c r="E15" s="5">
        <v>420</v>
      </c>
      <c r="F15" s="4" t="s">
        <v>212</v>
      </c>
    </row>
    <row r="16" spans="1:6" ht="128.25" x14ac:dyDescent="0.25">
      <c r="A16" s="11" t="s">
        <v>44</v>
      </c>
      <c r="B16" s="11" t="s">
        <v>38</v>
      </c>
      <c r="C16" s="11" t="s">
        <v>1629</v>
      </c>
      <c r="D16" s="11" t="s">
        <v>7</v>
      </c>
      <c r="E16" s="73">
        <v>375</v>
      </c>
      <c r="F16" s="11" t="s">
        <v>212</v>
      </c>
    </row>
    <row r="17" spans="1:6" ht="128.25" x14ac:dyDescent="0.25">
      <c r="A17" s="102" t="s">
        <v>44</v>
      </c>
      <c r="B17" s="4" t="s">
        <v>38</v>
      </c>
      <c r="C17" s="4" t="s">
        <v>1629</v>
      </c>
      <c r="D17" s="4" t="s">
        <v>21</v>
      </c>
      <c r="E17" s="5">
        <v>375</v>
      </c>
      <c r="F17" s="4" t="s">
        <v>212</v>
      </c>
    </row>
    <row r="18" spans="1:6" ht="128.25" x14ac:dyDescent="0.25">
      <c r="A18" s="11" t="s">
        <v>44</v>
      </c>
      <c r="B18" s="11" t="s">
        <v>38</v>
      </c>
      <c r="C18" s="11" t="s">
        <v>1629</v>
      </c>
      <c r="D18" s="11" t="s">
        <v>42</v>
      </c>
      <c r="E18" s="73">
        <v>340</v>
      </c>
      <c r="F18" s="11" t="s">
        <v>212</v>
      </c>
    </row>
    <row r="19" spans="1:6" ht="128.25" x14ac:dyDescent="0.25">
      <c r="A19" s="102" t="s">
        <v>44</v>
      </c>
      <c r="B19" s="4" t="s">
        <v>38</v>
      </c>
      <c r="C19" s="4" t="s">
        <v>1629</v>
      </c>
      <c r="D19" s="4" t="s">
        <v>9</v>
      </c>
      <c r="E19" s="5">
        <v>340</v>
      </c>
      <c r="F19" s="4" t="s">
        <v>212</v>
      </c>
    </row>
    <row r="20" spans="1:6" ht="128.25" x14ac:dyDescent="0.25">
      <c r="A20" s="11" t="s">
        <v>44</v>
      </c>
      <c r="B20" s="11" t="s">
        <v>38</v>
      </c>
      <c r="C20" s="11" t="s">
        <v>1629</v>
      </c>
      <c r="D20" s="11" t="s">
        <v>10</v>
      </c>
      <c r="E20" s="73">
        <v>290</v>
      </c>
      <c r="F20" s="11" t="s">
        <v>212</v>
      </c>
    </row>
    <row r="21" spans="1:6" ht="128.25" x14ac:dyDescent="0.25">
      <c r="A21" s="102" t="s">
        <v>44</v>
      </c>
      <c r="B21" s="4" t="s">
        <v>38</v>
      </c>
      <c r="C21" s="4" t="s">
        <v>1629</v>
      </c>
      <c r="D21" s="4" t="s">
        <v>25</v>
      </c>
      <c r="E21" s="5">
        <v>290</v>
      </c>
      <c r="F21" s="4" t="s">
        <v>212</v>
      </c>
    </row>
    <row r="22" spans="1:6" ht="128.25" x14ac:dyDescent="0.25">
      <c r="A22" s="11" t="s">
        <v>44</v>
      </c>
      <c r="B22" s="11" t="s">
        <v>38</v>
      </c>
      <c r="C22" s="11" t="s">
        <v>1629</v>
      </c>
      <c r="D22" s="11" t="s">
        <v>34</v>
      </c>
      <c r="E22" s="73">
        <v>230</v>
      </c>
      <c r="F22" s="11" t="s">
        <v>212</v>
      </c>
    </row>
    <row r="23" spans="1:6" ht="128.25" x14ac:dyDescent="0.25">
      <c r="A23" s="102" t="s">
        <v>44</v>
      </c>
      <c r="B23" s="4" t="s">
        <v>38</v>
      </c>
      <c r="C23" s="4" t="s">
        <v>1629</v>
      </c>
      <c r="D23" s="4" t="s">
        <v>13</v>
      </c>
      <c r="E23" s="5">
        <v>250</v>
      </c>
      <c r="F23" s="4" t="s">
        <v>212</v>
      </c>
    </row>
    <row r="24" spans="1:6" ht="128.25" x14ac:dyDescent="0.25">
      <c r="A24" s="11" t="s">
        <v>44</v>
      </c>
      <c r="B24" s="11" t="s">
        <v>38</v>
      </c>
      <c r="C24" s="11" t="s">
        <v>1629</v>
      </c>
      <c r="D24" s="11" t="s">
        <v>43</v>
      </c>
      <c r="E24" s="73">
        <v>200</v>
      </c>
      <c r="F24" s="11" t="s">
        <v>212</v>
      </c>
    </row>
    <row r="25" spans="1:6" ht="129" thickBot="1" x14ac:dyDescent="0.3">
      <c r="A25" s="103" t="s">
        <v>44</v>
      </c>
      <c r="B25" s="50" t="s">
        <v>38</v>
      </c>
      <c r="C25" s="50" t="s">
        <v>1629</v>
      </c>
      <c r="D25" s="50" t="s">
        <v>12</v>
      </c>
      <c r="E25" s="51">
        <v>180</v>
      </c>
      <c r="F25" s="50" t="s">
        <v>212</v>
      </c>
    </row>
    <row r="26" spans="1:6" ht="29.25" thickTop="1" x14ac:dyDescent="0.25">
      <c r="A26" s="88" t="s">
        <v>222</v>
      </c>
      <c r="B26" s="88" t="s">
        <v>5</v>
      </c>
      <c r="C26" s="88" t="s">
        <v>1630</v>
      </c>
      <c r="D26" s="88" t="s">
        <v>18</v>
      </c>
      <c r="E26" s="89">
        <v>539</v>
      </c>
      <c r="F26" s="88" t="s">
        <v>223</v>
      </c>
    </row>
    <row r="27" spans="1:6" ht="28.5" x14ac:dyDescent="0.25">
      <c r="A27" s="102" t="s">
        <v>222</v>
      </c>
      <c r="B27" s="4" t="s">
        <v>1631</v>
      </c>
      <c r="C27" s="4" t="s">
        <v>1632</v>
      </c>
      <c r="D27" s="4" t="s">
        <v>21</v>
      </c>
      <c r="E27" s="5">
        <v>451</v>
      </c>
      <c r="F27" s="4" t="s">
        <v>224</v>
      </c>
    </row>
    <row r="28" spans="1:6" ht="28.5" x14ac:dyDescent="0.25">
      <c r="A28" s="11" t="s">
        <v>222</v>
      </c>
      <c r="B28" s="11" t="s">
        <v>5</v>
      </c>
      <c r="C28" s="11" t="s">
        <v>1633</v>
      </c>
      <c r="D28" s="11" t="s">
        <v>9</v>
      </c>
      <c r="E28" s="73">
        <v>418</v>
      </c>
      <c r="F28" s="11" t="s">
        <v>1640</v>
      </c>
    </row>
    <row r="29" spans="1:6" ht="42.75" x14ac:dyDescent="0.25">
      <c r="A29" s="102" t="s">
        <v>222</v>
      </c>
      <c r="B29" s="4" t="s">
        <v>5</v>
      </c>
      <c r="C29" s="4" t="s">
        <v>1634</v>
      </c>
      <c r="D29" s="4" t="s">
        <v>10</v>
      </c>
      <c r="E29" s="5">
        <v>302.5</v>
      </c>
      <c r="F29" s="4" t="s">
        <v>228</v>
      </c>
    </row>
    <row r="30" spans="1:6" x14ac:dyDescent="0.25">
      <c r="A30" s="11" t="s">
        <v>222</v>
      </c>
      <c r="B30" s="11" t="s">
        <v>1635</v>
      </c>
      <c r="C30" s="11" t="s">
        <v>1636</v>
      </c>
      <c r="D30" s="11" t="s">
        <v>10</v>
      </c>
      <c r="E30" s="73">
        <v>385</v>
      </c>
      <c r="F30" s="11" t="s">
        <v>1641</v>
      </c>
    </row>
    <row r="31" spans="1:6" ht="28.5" x14ac:dyDescent="0.25">
      <c r="A31" s="102" t="s">
        <v>222</v>
      </c>
      <c r="B31" s="4" t="s">
        <v>1637</v>
      </c>
      <c r="C31" s="4" t="s">
        <v>1638</v>
      </c>
      <c r="D31" s="4" t="s">
        <v>9</v>
      </c>
      <c r="E31" s="5">
        <v>418</v>
      </c>
      <c r="F31" s="4" t="s">
        <v>1642</v>
      </c>
    </row>
    <row r="32" spans="1:6" ht="28.5" x14ac:dyDescent="0.25">
      <c r="A32" s="11" t="s">
        <v>222</v>
      </c>
      <c r="B32" s="11" t="s">
        <v>726</v>
      </c>
      <c r="C32" s="11" t="s">
        <v>1633</v>
      </c>
      <c r="D32" s="11" t="s">
        <v>9</v>
      </c>
      <c r="E32" s="73">
        <v>418</v>
      </c>
      <c r="F32" s="11" t="s">
        <v>1640</v>
      </c>
    </row>
    <row r="33" spans="1:6" ht="15.75" thickBot="1" x14ac:dyDescent="0.3">
      <c r="A33" s="103" t="s">
        <v>222</v>
      </c>
      <c r="B33" s="50" t="s">
        <v>5</v>
      </c>
      <c r="C33" s="50" t="s">
        <v>1639</v>
      </c>
      <c r="D33" s="50" t="s">
        <v>12</v>
      </c>
      <c r="E33" s="51">
        <v>247.5</v>
      </c>
      <c r="F33" s="50" t="s">
        <v>1643</v>
      </c>
    </row>
    <row r="34" spans="1:6" ht="15.75" thickTop="1" x14ac:dyDescent="0.25">
      <c r="A34" s="88" t="s">
        <v>62</v>
      </c>
      <c r="B34" s="88" t="s">
        <v>5</v>
      </c>
      <c r="C34" s="88" t="s">
        <v>1644</v>
      </c>
      <c r="D34" s="88" t="s">
        <v>42</v>
      </c>
      <c r="E34" s="89">
        <v>403.70000000000005</v>
      </c>
      <c r="F34" s="88"/>
    </row>
    <row r="35" spans="1:6" x14ac:dyDescent="0.25">
      <c r="A35" s="102" t="s">
        <v>62</v>
      </c>
      <c r="B35" s="4" t="s">
        <v>5</v>
      </c>
      <c r="C35" s="4" t="s">
        <v>1644</v>
      </c>
      <c r="D35" s="4" t="s">
        <v>9</v>
      </c>
      <c r="E35" s="5">
        <v>343.20000000000005</v>
      </c>
      <c r="F35" s="4"/>
    </row>
    <row r="36" spans="1:6" x14ac:dyDescent="0.25">
      <c r="A36" s="11" t="s">
        <v>62</v>
      </c>
      <c r="B36" s="11" t="s">
        <v>5</v>
      </c>
      <c r="C36" s="11" t="s">
        <v>1644</v>
      </c>
      <c r="D36" s="11" t="s">
        <v>10</v>
      </c>
      <c r="E36" s="73">
        <v>309.10000000000002</v>
      </c>
      <c r="F36" s="11"/>
    </row>
    <row r="37" spans="1:6" x14ac:dyDescent="0.25">
      <c r="A37" s="102" t="s">
        <v>62</v>
      </c>
      <c r="B37" s="4" t="s">
        <v>5</v>
      </c>
      <c r="C37" s="4" t="s">
        <v>1644</v>
      </c>
      <c r="D37" s="4" t="s">
        <v>34</v>
      </c>
      <c r="E37" s="5">
        <v>275</v>
      </c>
      <c r="F37" s="4"/>
    </row>
    <row r="38" spans="1:6" x14ac:dyDescent="0.25">
      <c r="A38" s="11" t="s">
        <v>62</v>
      </c>
      <c r="B38" s="11" t="s">
        <v>1645</v>
      </c>
      <c r="C38" s="11" t="s">
        <v>1646</v>
      </c>
      <c r="D38" s="11" t="s">
        <v>34</v>
      </c>
      <c r="E38" s="73">
        <v>275</v>
      </c>
      <c r="F38" s="11"/>
    </row>
    <row r="39" spans="1:6" ht="15.75" thickBot="1" x14ac:dyDescent="0.3">
      <c r="A39" s="103" t="s">
        <v>62</v>
      </c>
      <c r="B39" s="50" t="s">
        <v>844</v>
      </c>
      <c r="C39" s="50" t="s">
        <v>1644</v>
      </c>
      <c r="D39" s="50" t="s">
        <v>34</v>
      </c>
      <c r="E39" s="51">
        <v>161.69999999999999</v>
      </c>
      <c r="F39" s="50"/>
    </row>
    <row r="40" spans="1:6" ht="15.75" thickTop="1" x14ac:dyDescent="0.25"/>
  </sheetData>
  <autoFilter ref="A2:F2" xr:uid="{D7C46AA0-E106-4237-B819-266ABC765CE6}">
    <sortState xmlns:xlrd2="http://schemas.microsoft.com/office/spreadsheetml/2017/richdata2" ref="A3:F39">
      <sortCondition ref="A2"/>
    </sortState>
  </autoFilter>
  <mergeCells count="1">
    <mergeCell ref="B1:F1"/>
  </mergeCells>
  <dataValidations count="1">
    <dataValidation type="list" allowBlank="1" showInputMessage="1" showErrorMessage="1" prompt="Please select from the dropdown list." sqref="D3:D25 D34:D39" xr:uid="{DED45050-C3E4-4D48-9854-16ECC73A7009}">
      <formula1>"Partner, Director, Senior Manager, Associate Director, Principal, Associate, Senior, Scientist, Specialist, Technician, Draftsperson, Graduate"</formula1>
    </dataValidation>
  </dataValidations>
  <hyperlinks>
    <hyperlink ref="A1" location="Summary!A1" display="Link to SUMMARY Worksheet" xr:uid="{6A1B976E-A2B2-4C5B-B636-85010DFF1008}"/>
  </hyperlinks>
  <pageMargins left="0.7" right="0.7" top="0.75" bottom="0.75" header="0.3" footer="0.3"/>
  <headerFooter>
    <oddHeader>&amp;C&amp;"Calibri"&amp;12&amp;KFF0000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D6E69-5D96-40CD-B276-35505B86332B}">
  <sheetPr>
    <tabColor theme="9" tint="-0.249977111117893"/>
  </sheetPr>
  <dimension ref="A1:M27"/>
  <sheetViews>
    <sheetView showGridLines="0" workbookViewId="0">
      <selection activeCell="A2" sqref="A2"/>
    </sheetView>
  </sheetViews>
  <sheetFormatPr defaultRowHeight="16.5" x14ac:dyDescent="0.3"/>
  <cols>
    <col min="1" max="1" width="50.7109375" style="25" customWidth="1"/>
    <col min="2" max="13" width="17.28515625" style="25" customWidth="1"/>
    <col min="14" max="14" width="11.5703125" style="25" bestFit="1" customWidth="1"/>
    <col min="15" max="15" width="56.7109375" style="25" bestFit="1" customWidth="1"/>
    <col min="16" max="16" width="11.28515625" style="25" bestFit="1" customWidth="1"/>
    <col min="17" max="17" width="67.28515625" style="25" bestFit="1" customWidth="1"/>
    <col min="18" max="18" width="25.140625" style="25" bestFit="1" customWidth="1"/>
    <col min="19" max="19" width="255.7109375" style="25" bestFit="1" customWidth="1"/>
    <col min="20" max="20" width="13.42578125" style="25" bestFit="1" customWidth="1"/>
    <col min="21" max="21" width="20.7109375" style="25" bestFit="1" customWidth="1"/>
    <col min="22" max="22" width="15.85546875" style="25" bestFit="1" customWidth="1"/>
    <col min="23" max="23" width="9" style="25" bestFit="1" customWidth="1"/>
    <col min="24" max="24" width="255.7109375" style="25" bestFit="1" customWidth="1"/>
    <col min="25" max="25" width="18" style="25" bestFit="1" customWidth="1"/>
    <col min="26" max="26" width="20.7109375" style="25" bestFit="1" customWidth="1"/>
    <col min="27" max="27" width="19.7109375" style="25" bestFit="1" customWidth="1"/>
    <col min="28" max="28" width="9.7109375" style="25" bestFit="1" customWidth="1"/>
    <col min="29" max="29" width="61.28515625" style="25" bestFit="1" customWidth="1"/>
    <col min="30" max="30" width="67.28515625" style="25" bestFit="1" customWidth="1"/>
    <col min="31" max="31" width="255.7109375" style="25" bestFit="1" customWidth="1"/>
    <col min="32" max="32" width="14.28515625" style="25" bestFit="1" customWidth="1"/>
    <col min="33" max="33" width="255.7109375" style="25" bestFit="1" customWidth="1"/>
    <col min="34" max="34" width="12.42578125" style="25" bestFit="1" customWidth="1"/>
    <col min="35" max="35" width="20.7109375" style="25" bestFit="1" customWidth="1"/>
    <col min="36" max="36" width="16.140625" style="25" bestFit="1" customWidth="1"/>
    <col min="37" max="37" width="61.28515625" style="25" bestFit="1" customWidth="1"/>
    <col min="38" max="38" width="67.28515625" style="25" bestFit="1" customWidth="1"/>
    <col min="39" max="39" width="25.140625" style="25" bestFit="1" customWidth="1"/>
    <col min="40" max="40" width="255.7109375" style="25" bestFit="1" customWidth="1"/>
    <col min="41" max="41" width="13.85546875" style="25" bestFit="1" customWidth="1"/>
    <col min="42" max="42" width="20.7109375" style="25" bestFit="1" customWidth="1"/>
    <col min="43" max="43" width="255.7109375" style="25" bestFit="1" customWidth="1"/>
    <col min="44" max="44" width="14" style="25" bestFit="1" customWidth="1"/>
    <col min="45" max="45" width="20.7109375" style="25" bestFit="1" customWidth="1"/>
    <col min="46" max="46" width="9.7109375" style="25" bestFit="1" customWidth="1"/>
    <col min="47" max="47" width="28.85546875" style="25" bestFit="1" customWidth="1"/>
    <col min="48" max="48" width="61.28515625" style="25" bestFit="1" customWidth="1"/>
    <col min="49" max="49" width="67.28515625" style="25" bestFit="1" customWidth="1"/>
    <col min="50" max="50" width="25.140625" style="25" bestFit="1" customWidth="1"/>
    <col min="51" max="51" width="23" style="25" bestFit="1" customWidth="1"/>
    <col min="52" max="52" width="255.7109375" style="25" bestFit="1" customWidth="1"/>
    <col min="53" max="53" width="9" style="25" bestFit="1" customWidth="1"/>
    <col min="54" max="54" width="11.7109375" style="25" bestFit="1" customWidth="1"/>
    <col min="55" max="55" width="20.7109375" style="25" bestFit="1" customWidth="1"/>
    <col min="56" max="56" width="9.7109375" style="25" bestFit="1" customWidth="1"/>
    <col min="57" max="57" width="25.140625" style="25" bestFit="1" customWidth="1"/>
    <col min="58" max="58" width="255.7109375" style="25" bestFit="1" customWidth="1"/>
    <col min="59" max="59" width="20" style="25" bestFit="1" customWidth="1"/>
    <col min="60" max="60" width="20.7109375" style="25" bestFit="1" customWidth="1"/>
    <col min="61" max="61" width="61.28515625" style="25" bestFit="1" customWidth="1"/>
    <col min="62" max="62" width="67.28515625" style="25" bestFit="1" customWidth="1"/>
    <col min="63" max="63" width="25.140625" style="25" bestFit="1" customWidth="1"/>
    <col min="64" max="64" width="22.42578125" style="25" bestFit="1" customWidth="1"/>
    <col min="65" max="65" width="255.7109375" style="25" bestFit="1" customWidth="1"/>
    <col min="66" max="66" width="14.85546875" style="25" bestFit="1" customWidth="1"/>
    <col min="67" max="67" width="20.7109375" style="25" bestFit="1" customWidth="1"/>
    <col min="68" max="68" width="19.7109375" style="25" bestFit="1" customWidth="1"/>
    <col min="69" max="69" width="9.7109375" style="25" bestFit="1" customWidth="1"/>
    <col min="70" max="70" width="15.85546875" style="25" bestFit="1" customWidth="1"/>
    <col min="71" max="71" width="255.7109375" style="25" bestFit="1" customWidth="1"/>
    <col min="72" max="72" width="15.7109375" style="25" bestFit="1" customWidth="1"/>
    <col min="73" max="73" width="11.5703125" style="25" bestFit="1" customWidth="1"/>
    <col min="74" max="74" width="14" style="25" bestFit="1" customWidth="1"/>
    <col min="75" max="75" width="11.5703125" style="25" bestFit="1" customWidth="1"/>
    <col min="76" max="16384" width="9.140625" style="25"/>
  </cols>
  <sheetData>
    <row r="1" spans="1:13" ht="27" x14ac:dyDescent="0.5">
      <c r="A1" s="27" t="s">
        <v>194</v>
      </c>
      <c r="B1" s="163" t="s">
        <v>152</v>
      </c>
      <c r="C1" s="163"/>
      <c r="D1" s="163"/>
      <c r="E1" s="163"/>
      <c r="F1" s="163"/>
      <c r="G1" s="163"/>
      <c r="H1" s="163"/>
      <c r="I1" s="163"/>
      <c r="J1" s="163"/>
      <c r="K1" s="163"/>
      <c r="L1" s="163"/>
      <c r="M1" s="163"/>
    </row>
    <row r="2" spans="1:13" ht="17.25" thickBot="1" x14ac:dyDescent="0.35">
      <c r="A2" s="28" t="s">
        <v>141</v>
      </c>
      <c r="B2" s="28" t="s">
        <v>142</v>
      </c>
      <c r="C2" s="28"/>
      <c r="D2" s="28"/>
      <c r="E2" s="28"/>
      <c r="F2" s="28"/>
      <c r="G2" s="28"/>
      <c r="H2" s="28"/>
      <c r="I2" s="28"/>
      <c r="J2" s="28"/>
      <c r="K2" s="28"/>
      <c r="L2" s="28"/>
      <c r="M2" s="28"/>
    </row>
    <row r="3" spans="1:13" ht="33.75" thickBot="1" x14ac:dyDescent="0.35">
      <c r="A3" s="29" t="s">
        <v>112</v>
      </c>
      <c r="B3" s="30" t="s">
        <v>9</v>
      </c>
      <c r="C3" s="30" t="s">
        <v>21</v>
      </c>
      <c r="D3" s="30" t="s">
        <v>18</v>
      </c>
      <c r="E3" s="30" t="s">
        <v>43</v>
      </c>
      <c r="F3" s="30" t="s">
        <v>12</v>
      </c>
      <c r="G3" s="30" t="s">
        <v>40</v>
      </c>
      <c r="H3" s="30" t="s">
        <v>42</v>
      </c>
      <c r="I3" s="30" t="s">
        <v>25</v>
      </c>
      <c r="J3" s="30" t="s">
        <v>10</v>
      </c>
      <c r="K3" s="30" t="s">
        <v>7</v>
      </c>
      <c r="L3" s="30" t="s">
        <v>34</v>
      </c>
      <c r="M3" s="30" t="s">
        <v>13</v>
      </c>
    </row>
    <row r="4" spans="1:13" x14ac:dyDescent="0.3">
      <c r="A4" s="31" t="s">
        <v>70</v>
      </c>
      <c r="B4" s="32"/>
      <c r="C4" s="33">
        <v>325</v>
      </c>
      <c r="D4" s="33">
        <v>350</v>
      </c>
      <c r="E4" s="33"/>
      <c r="F4" s="33"/>
      <c r="G4" s="33"/>
      <c r="H4" s="33"/>
      <c r="I4" s="33"/>
      <c r="J4" s="33">
        <v>285</v>
      </c>
      <c r="K4" s="33"/>
      <c r="L4" s="33">
        <v>235</v>
      </c>
      <c r="M4" s="33">
        <v>185</v>
      </c>
    </row>
    <row r="5" spans="1:13" x14ac:dyDescent="0.3">
      <c r="A5" s="34" t="s">
        <v>113</v>
      </c>
      <c r="B5" s="35"/>
      <c r="C5" s="36"/>
      <c r="D5" s="36">
        <v>320</v>
      </c>
      <c r="E5" s="36"/>
      <c r="F5" s="36">
        <v>132</v>
      </c>
      <c r="G5" s="36"/>
      <c r="H5" s="36">
        <v>284</v>
      </c>
      <c r="I5" s="36"/>
      <c r="J5" s="36">
        <v>218</v>
      </c>
      <c r="K5" s="36"/>
      <c r="L5" s="36">
        <v>165</v>
      </c>
      <c r="M5" s="36"/>
    </row>
    <row r="6" spans="1:13" x14ac:dyDescent="0.3">
      <c r="A6" s="31" t="s">
        <v>44</v>
      </c>
      <c r="B6" s="32">
        <v>340</v>
      </c>
      <c r="C6" s="33">
        <v>375</v>
      </c>
      <c r="D6" s="33">
        <v>420</v>
      </c>
      <c r="E6" s="33">
        <v>200</v>
      </c>
      <c r="F6" s="33">
        <v>180</v>
      </c>
      <c r="G6" s="33">
        <v>420</v>
      </c>
      <c r="H6" s="33">
        <v>340</v>
      </c>
      <c r="I6" s="33">
        <v>290</v>
      </c>
      <c r="J6" s="33">
        <v>290</v>
      </c>
      <c r="K6" s="33">
        <v>375</v>
      </c>
      <c r="L6" s="33">
        <v>230</v>
      </c>
      <c r="M6" s="33">
        <v>250</v>
      </c>
    </row>
    <row r="7" spans="1:13" x14ac:dyDescent="0.3">
      <c r="A7" s="34" t="s">
        <v>61</v>
      </c>
      <c r="B7" s="35">
        <v>341</v>
      </c>
      <c r="C7" s="36"/>
      <c r="D7" s="36">
        <v>385</v>
      </c>
      <c r="E7" s="36"/>
      <c r="F7" s="36">
        <v>187</v>
      </c>
      <c r="G7" s="36"/>
      <c r="H7" s="36">
        <v>363</v>
      </c>
      <c r="I7" s="36"/>
      <c r="J7" s="36">
        <v>264</v>
      </c>
      <c r="K7" s="36"/>
      <c r="L7" s="36">
        <v>308</v>
      </c>
      <c r="M7" s="36">
        <v>231</v>
      </c>
    </row>
    <row r="8" spans="1:13" x14ac:dyDescent="0.3">
      <c r="A8" s="31" t="s">
        <v>73</v>
      </c>
      <c r="B8" s="32">
        <v>330</v>
      </c>
      <c r="C8" s="33"/>
      <c r="D8" s="33">
        <v>347</v>
      </c>
      <c r="E8" s="33">
        <v>198</v>
      </c>
      <c r="F8" s="33"/>
      <c r="G8" s="33"/>
      <c r="H8" s="33">
        <v>374</v>
      </c>
      <c r="I8" s="33"/>
      <c r="J8" s="33">
        <v>242</v>
      </c>
      <c r="K8" s="33">
        <v>275</v>
      </c>
      <c r="L8" s="33">
        <v>198</v>
      </c>
      <c r="M8" s="33"/>
    </row>
    <row r="9" spans="1:13" x14ac:dyDescent="0.3">
      <c r="A9" s="34" t="s">
        <v>78</v>
      </c>
      <c r="B9" s="35">
        <v>253</v>
      </c>
      <c r="C9" s="36"/>
      <c r="D9" s="36">
        <v>308</v>
      </c>
      <c r="E9" s="36"/>
      <c r="F9" s="36"/>
      <c r="G9" s="36"/>
      <c r="H9" s="36"/>
      <c r="I9" s="36"/>
      <c r="J9" s="36"/>
      <c r="K9" s="36"/>
      <c r="L9" s="36"/>
      <c r="M9" s="36">
        <v>231</v>
      </c>
    </row>
    <row r="10" spans="1:13" x14ac:dyDescent="0.3">
      <c r="A10" s="31" t="s">
        <v>62</v>
      </c>
      <c r="B10" s="32"/>
      <c r="C10" s="33"/>
      <c r="D10" s="33"/>
      <c r="E10" s="33"/>
      <c r="F10" s="33"/>
      <c r="G10" s="33"/>
      <c r="H10" s="33"/>
      <c r="I10" s="33">
        <v>227.7</v>
      </c>
      <c r="J10" s="33">
        <v>304.7</v>
      </c>
      <c r="K10" s="33"/>
      <c r="L10" s="33"/>
      <c r="M10" s="33"/>
    </row>
    <row r="11" spans="1:13" x14ac:dyDescent="0.3">
      <c r="A11" s="34" t="s">
        <v>28</v>
      </c>
      <c r="B11" s="35"/>
      <c r="C11" s="36"/>
      <c r="D11" s="36">
        <v>253</v>
      </c>
      <c r="E11" s="36"/>
      <c r="F11" s="36">
        <v>220</v>
      </c>
      <c r="G11" s="36"/>
      <c r="H11" s="36"/>
      <c r="I11" s="36"/>
      <c r="J11" s="36"/>
      <c r="K11" s="36"/>
      <c r="L11" s="36"/>
      <c r="M11" s="36">
        <v>220</v>
      </c>
    </row>
    <row r="12" spans="1:13" x14ac:dyDescent="0.3">
      <c r="A12" s="31" t="s">
        <v>31</v>
      </c>
      <c r="B12" s="32"/>
      <c r="C12" s="33"/>
      <c r="D12" s="33">
        <v>336.68</v>
      </c>
      <c r="E12" s="33"/>
      <c r="F12" s="33"/>
      <c r="G12" s="33"/>
      <c r="H12" s="33"/>
      <c r="I12" s="33"/>
      <c r="J12" s="33">
        <v>100</v>
      </c>
      <c r="K12" s="33"/>
      <c r="L12" s="33">
        <v>282.92</v>
      </c>
      <c r="M12" s="33"/>
    </row>
    <row r="13" spans="1:13" x14ac:dyDescent="0.3">
      <c r="A13" s="34" t="s">
        <v>82</v>
      </c>
      <c r="B13" s="35"/>
      <c r="C13" s="36"/>
      <c r="D13" s="36">
        <v>330</v>
      </c>
      <c r="E13" s="36">
        <v>176</v>
      </c>
      <c r="F13" s="36">
        <v>154</v>
      </c>
      <c r="G13" s="36"/>
      <c r="H13" s="36"/>
      <c r="I13" s="36"/>
      <c r="J13" s="36"/>
      <c r="K13" s="36"/>
      <c r="L13" s="36">
        <v>187.00000000000003</v>
      </c>
      <c r="M13" s="36"/>
    </row>
    <row r="14" spans="1:13" x14ac:dyDescent="0.3">
      <c r="A14" s="31" t="s">
        <v>16</v>
      </c>
      <c r="B14" s="32">
        <v>368.5</v>
      </c>
      <c r="C14" s="33"/>
      <c r="D14" s="33"/>
      <c r="E14" s="33"/>
      <c r="F14" s="33">
        <v>214.5</v>
      </c>
      <c r="G14" s="33"/>
      <c r="H14" s="33"/>
      <c r="I14" s="33"/>
      <c r="J14" s="33">
        <v>308</v>
      </c>
      <c r="K14" s="33">
        <v>412.5</v>
      </c>
      <c r="L14" s="33"/>
      <c r="M14" s="33">
        <v>214.5</v>
      </c>
    </row>
    <row r="15" spans="1:13" x14ac:dyDescent="0.3">
      <c r="A15" s="34" t="s">
        <v>85</v>
      </c>
      <c r="B15" s="35">
        <v>280</v>
      </c>
      <c r="C15" s="36"/>
      <c r="D15" s="36"/>
      <c r="E15" s="36">
        <v>242.00000000000009</v>
      </c>
      <c r="F15" s="36"/>
      <c r="G15" s="36"/>
      <c r="H15" s="36"/>
      <c r="I15" s="36"/>
      <c r="J15" s="36"/>
      <c r="K15" s="36"/>
      <c r="L15" s="36"/>
      <c r="M15" s="36">
        <v>220.00000000000003</v>
      </c>
    </row>
    <row r="16" spans="1:13" x14ac:dyDescent="0.3">
      <c r="A16" s="31" t="s">
        <v>45</v>
      </c>
      <c r="B16" s="32">
        <v>235</v>
      </c>
      <c r="C16" s="33">
        <v>315</v>
      </c>
      <c r="D16" s="33"/>
      <c r="E16" s="33"/>
      <c r="F16" s="33"/>
      <c r="G16" s="33"/>
      <c r="H16" s="33">
        <v>275</v>
      </c>
      <c r="I16" s="33"/>
      <c r="J16" s="33">
        <v>195</v>
      </c>
      <c r="K16" s="33"/>
      <c r="L16" s="33"/>
      <c r="M16" s="33"/>
    </row>
    <row r="17" spans="1:13" x14ac:dyDescent="0.3">
      <c r="A17" s="34" t="s">
        <v>68</v>
      </c>
      <c r="B17" s="35">
        <v>286</v>
      </c>
      <c r="C17" s="36">
        <v>341</v>
      </c>
      <c r="D17" s="36">
        <v>396</v>
      </c>
      <c r="E17" s="36"/>
      <c r="F17" s="36">
        <v>132</v>
      </c>
      <c r="G17" s="36"/>
      <c r="H17" s="36">
        <v>319</v>
      </c>
      <c r="I17" s="36"/>
      <c r="J17" s="36">
        <v>242</v>
      </c>
      <c r="K17" s="36">
        <v>374</v>
      </c>
      <c r="L17" s="36">
        <v>264</v>
      </c>
      <c r="M17" s="36">
        <v>209</v>
      </c>
    </row>
    <row r="18" spans="1:13" ht="17.25" thickBot="1" x14ac:dyDescent="0.35">
      <c r="A18" s="37" t="s">
        <v>120</v>
      </c>
      <c r="B18" s="38">
        <v>245</v>
      </c>
      <c r="C18" s="39">
        <v>305</v>
      </c>
      <c r="D18" s="39">
        <v>430</v>
      </c>
      <c r="E18" s="39"/>
      <c r="F18" s="39">
        <v>145</v>
      </c>
      <c r="G18" s="39"/>
      <c r="H18" s="39"/>
      <c r="I18" s="39">
        <v>175</v>
      </c>
      <c r="J18" s="39">
        <v>215</v>
      </c>
      <c r="K18" s="39">
        <v>345</v>
      </c>
      <c r="L18" s="39"/>
      <c r="M18" s="39"/>
    </row>
    <row r="19" spans="1:13" ht="17.25" thickTop="1" x14ac:dyDescent="0.3"/>
    <row r="20" spans="1:13" x14ac:dyDescent="0.3">
      <c r="A20" s="48" t="s">
        <v>186</v>
      </c>
      <c r="B20" s="41">
        <f>AVERAGE(B4:B18)</f>
        <v>297.61111111111109</v>
      </c>
      <c r="C20" s="41">
        <f t="shared" ref="C20:M20" si="0">AVERAGE(C4:C18)</f>
        <v>332.2</v>
      </c>
      <c r="D20" s="41">
        <f t="shared" si="0"/>
        <v>352.33454545454543</v>
      </c>
      <c r="E20" s="41">
        <f t="shared" si="0"/>
        <v>204.00000000000003</v>
      </c>
      <c r="F20" s="41">
        <f t="shared" si="0"/>
        <v>170.5625</v>
      </c>
      <c r="G20" s="41">
        <f t="shared" si="0"/>
        <v>420</v>
      </c>
      <c r="H20" s="41">
        <f t="shared" si="0"/>
        <v>325.83333333333331</v>
      </c>
      <c r="I20" s="41">
        <f t="shared" si="0"/>
        <v>230.9</v>
      </c>
      <c r="J20" s="41">
        <f t="shared" si="0"/>
        <v>242.15454545454543</v>
      </c>
      <c r="K20" s="41">
        <f t="shared" si="0"/>
        <v>356.3</v>
      </c>
      <c r="L20" s="41">
        <f t="shared" si="0"/>
        <v>233.74</v>
      </c>
      <c r="M20" s="41">
        <f t="shared" si="0"/>
        <v>220.0625</v>
      </c>
    </row>
    <row r="21" spans="1:13" x14ac:dyDescent="0.3">
      <c r="A21" s="48" t="s">
        <v>187</v>
      </c>
      <c r="B21" s="41">
        <f>STDEV(B4:B18)</f>
        <v>48.575828465514711</v>
      </c>
      <c r="C21" s="41">
        <f t="shared" ref="C21:M21" si="1">STDEV(C4:C18)</f>
        <v>27.371518043396861</v>
      </c>
      <c r="D21" s="41">
        <f t="shared" si="1"/>
        <v>52.192404881100728</v>
      </c>
      <c r="E21" s="41">
        <f t="shared" si="1"/>
        <v>27.568097504180443</v>
      </c>
      <c r="F21" s="41">
        <f t="shared" si="1"/>
        <v>35.123697230543044</v>
      </c>
      <c r="G21" s="49" t="e">
        <f t="shared" si="1"/>
        <v>#DIV/0!</v>
      </c>
      <c r="H21" s="41">
        <f t="shared" si="1"/>
        <v>40.700941840044372</v>
      </c>
      <c r="I21" s="41">
        <f t="shared" si="1"/>
        <v>57.566743871787452</v>
      </c>
      <c r="J21" s="41">
        <f t="shared" si="1"/>
        <v>60.499609315042143</v>
      </c>
      <c r="K21" s="41">
        <f t="shared" si="1"/>
        <v>51.378010860678636</v>
      </c>
      <c r="L21" s="41">
        <f t="shared" si="1"/>
        <v>49.355308876408813</v>
      </c>
      <c r="M21" s="41">
        <f t="shared" si="1"/>
        <v>18.966959052897376</v>
      </c>
    </row>
    <row r="22" spans="1:13" x14ac:dyDescent="0.3">
      <c r="A22" s="48" t="s">
        <v>188</v>
      </c>
      <c r="B22" s="41">
        <f>SUM(B20:B21)</f>
        <v>346.18693957662578</v>
      </c>
      <c r="C22" s="41">
        <f t="shared" ref="C22:M22" si="2">SUM(C20:C21)</f>
        <v>359.57151804339685</v>
      </c>
      <c r="D22" s="41">
        <f t="shared" si="2"/>
        <v>404.52695033564618</v>
      </c>
      <c r="E22" s="41">
        <f t="shared" si="2"/>
        <v>231.56809750418046</v>
      </c>
      <c r="F22" s="41">
        <f t="shared" si="2"/>
        <v>205.68619723054303</v>
      </c>
      <c r="G22" s="49" t="e">
        <f t="shared" si="2"/>
        <v>#DIV/0!</v>
      </c>
      <c r="H22" s="41">
        <f t="shared" si="2"/>
        <v>366.53427517337769</v>
      </c>
      <c r="I22" s="41">
        <f t="shared" si="2"/>
        <v>288.46674387178746</v>
      </c>
      <c r="J22" s="41">
        <f t="shared" si="2"/>
        <v>302.65415476958759</v>
      </c>
      <c r="K22" s="41">
        <f t="shared" si="2"/>
        <v>407.67801086067863</v>
      </c>
      <c r="L22" s="41">
        <f t="shared" si="2"/>
        <v>283.09530887640881</v>
      </c>
      <c r="M22" s="41">
        <f t="shared" si="2"/>
        <v>239.02945905289738</v>
      </c>
    </row>
    <row r="23" spans="1:13" x14ac:dyDescent="0.3">
      <c r="A23" s="40"/>
      <c r="B23" s="40"/>
      <c r="C23" s="40"/>
      <c r="D23" s="40"/>
      <c r="E23" s="40"/>
      <c r="F23" s="40"/>
      <c r="G23" s="40"/>
      <c r="H23" s="40"/>
      <c r="I23" s="40"/>
      <c r="J23" s="40"/>
      <c r="K23" s="40"/>
      <c r="L23" s="40"/>
      <c r="M23" s="40"/>
    </row>
    <row r="24" spans="1:13" x14ac:dyDescent="0.3">
      <c r="A24" s="42" t="s">
        <v>195</v>
      </c>
      <c r="B24" s="40"/>
      <c r="C24" s="40"/>
      <c r="D24" s="40"/>
      <c r="E24" s="40"/>
      <c r="F24" s="40"/>
      <c r="G24" s="40"/>
      <c r="H24" s="40"/>
      <c r="I24" s="40"/>
      <c r="J24" s="40"/>
      <c r="K24" s="40"/>
      <c r="L24" s="40"/>
      <c r="M24" s="40"/>
    </row>
    <row r="25" spans="1:13" x14ac:dyDescent="0.3">
      <c r="A25" s="43" t="s">
        <v>193</v>
      </c>
      <c r="B25" s="40"/>
      <c r="C25" s="40"/>
      <c r="D25" s="40"/>
      <c r="E25" s="40"/>
      <c r="F25" s="40"/>
      <c r="G25" s="40"/>
      <c r="H25" s="40"/>
      <c r="I25" s="40"/>
      <c r="J25" s="40"/>
      <c r="K25" s="40"/>
      <c r="L25" s="40"/>
      <c r="M25" s="40"/>
    </row>
    <row r="26" spans="1:13" x14ac:dyDescent="0.3">
      <c r="A26" s="44" t="s">
        <v>191</v>
      </c>
      <c r="B26" s="45" t="s">
        <v>192</v>
      </c>
      <c r="C26" s="40"/>
      <c r="D26" s="40"/>
      <c r="E26" s="40"/>
      <c r="F26" s="40"/>
      <c r="G26" s="40"/>
      <c r="H26" s="40"/>
      <c r="I26" s="40"/>
      <c r="J26" s="40"/>
      <c r="K26" s="40"/>
      <c r="L26" s="40"/>
      <c r="M26" s="40"/>
    </row>
    <row r="27" spans="1:13" x14ac:dyDescent="0.3">
      <c r="A27" s="46" t="s">
        <v>189</v>
      </c>
      <c r="B27" s="47" t="s">
        <v>190</v>
      </c>
      <c r="C27" s="40"/>
      <c r="D27" s="40"/>
      <c r="E27" s="40"/>
      <c r="F27" s="40"/>
      <c r="G27" s="40"/>
      <c r="H27" s="40"/>
      <c r="I27" s="40"/>
      <c r="J27" s="40"/>
      <c r="K27" s="40"/>
      <c r="L27" s="40"/>
      <c r="M27" s="40"/>
    </row>
  </sheetData>
  <sortState xmlns:xlrd2="http://schemas.microsoft.com/office/spreadsheetml/2017/richdata2" ref="A4:A18">
    <sortCondition ref="A4:A18"/>
  </sortState>
  <mergeCells count="1">
    <mergeCell ref="B1:M1"/>
  </mergeCells>
  <conditionalFormatting sqref="B4:M18">
    <cfRule type="containsBlanks" dxfId="81" priority="6">
      <formula>LEN(TRIM(B4))=0</formula>
    </cfRule>
  </conditionalFormatting>
  <conditionalFormatting pivot="1" sqref="B4:M18">
    <cfRule type="cellIs" dxfId="80" priority="7" operator="lessThan">
      <formula>B$20</formula>
    </cfRule>
  </conditionalFormatting>
  <conditionalFormatting pivot="1" sqref="B4:M18">
    <cfRule type="cellIs" dxfId="79" priority="8" operator="between">
      <formula>B$20</formula>
      <formula>B$22</formula>
    </cfRule>
  </conditionalFormatting>
  <conditionalFormatting pivot="1" sqref="B4:M18">
    <cfRule type="cellIs" dxfId="78" priority="9" operator="greaterThan">
      <formula>B$22</formula>
    </cfRule>
  </conditionalFormatting>
  <hyperlinks>
    <hyperlink ref="A1" location="Summary!A1" display="Link to SUMMARY Worksheet" xr:uid="{600DA304-0C59-45EE-9AAB-6B30205CF7BE}"/>
  </hyperlinks>
  <pageMargins left="0.7" right="0.7" top="0.75" bottom="0.75" header="0.3" footer="0.3"/>
  <pageSetup orientation="portrait" horizontalDpi="1200" verticalDpi="1200" r:id="rId2"/>
  <headerFooter>
    <oddHeader>&amp;C&amp;"Calibri"&amp;12&amp;KFF0000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E999A-5A7B-4921-9F0F-65E28E2364E9}">
  <sheetPr>
    <tabColor theme="2" tint="-9.9978637043366805E-2"/>
  </sheetPr>
  <dimension ref="A1:G96"/>
  <sheetViews>
    <sheetView showGridLines="0" zoomScaleNormal="100" workbookViewId="0">
      <pane ySplit="2" topLeftCell="A3" activePane="bottomLeft" state="frozen"/>
      <selection activeCell="A2" sqref="A2"/>
      <selection pane="bottomLeft" activeCell="A2" sqref="A2"/>
    </sheetView>
  </sheetViews>
  <sheetFormatPr defaultRowHeight="15" x14ac:dyDescent="0.25"/>
  <cols>
    <col min="1" max="1" width="43.7109375" style="8" customWidth="1"/>
    <col min="2" max="6" width="43.7109375" customWidth="1"/>
  </cols>
  <sheetData>
    <row r="1" spans="1:7" ht="24.75" thickBot="1" x14ac:dyDescent="0.45">
      <c r="A1" s="26" t="s">
        <v>194</v>
      </c>
      <c r="B1" s="164" t="s">
        <v>15</v>
      </c>
      <c r="C1" s="164"/>
      <c r="D1" s="164"/>
      <c r="E1" s="164"/>
      <c r="F1" s="164"/>
    </row>
    <row r="2" spans="1:7" ht="31.5" thickTop="1" thickBot="1" x14ac:dyDescent="0.3">
      <c r="A2" s="22" t="s">
        <v>112</v>
      </c>
      <c r="B2" s="23" t="s">
        <v>0</v>
      </c>
      <c r="C2" s="22" t="s">
        <v>1</v>
      </c>
      <c r="D2" s="22" t="s">
        <v>2</v>
      </c>
      <c r="E2" s="23" t="s">
        <v>3</v>
      </c>
      <c r="F2" s="24" t="s">
        <v>4</v>
      </c>
    </row>
    <row r="3" spans="1:7" ht="32.1" customHeight="1" thickTop="1" x14ac:dyDescent="0.25">
      <c r="A3" s="6" t="s">
        <v>70</v>
      </c>
      <c r="B3" s="16" t="s">
        <v>69</v>
      </c>
      <c r="C3" s="16" t="s">
        <v>17</v>
      </c>
      <c r="D3" s="16" t="s">
        <v>18</v>
      </c>
      <c r="E3" s="17">
        <v>350</v>
      </c>
      <c r="F3" s="16"/>
    </row>
    <row r="4" spans="1:7" ht="32.1" customHeight="1" x14ac:dyDescent="0.25">
      <c r="A4" s="9" t="s">
        <v>70</v>
      </c>
      <c r="B4" s="20" t="s">
        <v>69</v>
      </c>
      <c r="C4" s="20" t="s">
        <v>17</v>
      </c>
      <c r="D4" s="20" t="s">
        <v>21</v>
      </c>
      <c r="E4" s="21">
        <v>325</v>
      </c>
      <c r="F4" s="20"/>
    </row>
    <row r="5" spans="1:7" ht="32.1" customHeight="1" x14ac:dyDescent="0.25">
      <c r="A5" s="6" t="s">
        <v>70</v>
      </c>
      <c r="B5" s="16" t="s">
        <v>69</v>
      </c>
      <c r="C5" s="16" t="s">
        <v>17</v>
      </c>
      <c r="D5" s="16" t="s">
        <v>10</v>
      </c>
      <c r="E5" s="17">
        <v>285</v>
      </c>
      <c r="F5" s="16"/>
    </row>
    <row r="6" spans="1:7" ht="32.1" customHeight="1" x14ac:dyDescent="0.25">
      <c r="A6" s="9" t="s">
        <v>70</v>
      </c>
      <c r="B6" s="20" t="s">
        <v>69</v>
      </c>
      <c r="C6" s="20" t="s">
        <v>17</v>
      </c>
      <c r="D6" s="20" t="s">
        <v>34</v>
      </c>
      <c r="E6" s="21">
        <v>235</v>
      </c>
      <c r="F6" s="20"/>
    </row>
    <row r="7" spans="1:7" ht="32.1" customHeight="1" thickBot="1" x14ac:dyDescent="0.3">
      <c r="A7" s="7" t="s">
        <v>70</v>
      </c>
      <c r="B7" s="18" t="s">
        <v>69</v>
      </c>
      <c r="C7" s="18" t="s">
        <v>17</v>
      </c>
      <c r="D7" s="18" t="s">
        <v>13</v>
      </c>
      <c r="E7" s="19">
        <v>185</v>
      </c>
      <c r="F7" s="18"/>
    </row>
    <row r="8" spans="1:7" ht="32.1" customHeight="1" thickTop="1" x14ac:dyDescent="0.25">
      <c r="A8" s="95" t="s">
        <v>113</v>
      </c>
      <c r="B8" s="96" t="s">
        <v>5</v>
      </c>
      <c r="C8" s="96" t="s">
        <v>71</v>
      </c>
      <c r="D8" s="96" t="s">
        <v>18</v>
      </c>
      <c r="E8" s="97">
        <v>308</v>
      </c>
      <c r="F8" s="96"/>
      <c r="G8" s="13"/>
    </row>
    <row r="9" spans="1:7" ht="32.1" customHeight="1" x14ac:dyDescent="0.25">
      <c r="A9" s="6" t="s">
        <v>113</v>
      </c>
      <c r="B9" s="16" t="s">
        <v>5</v>
      </c>
      <c r="C9" s="16" t="s">
        <v>71</v>
      </c>
      <c r="D9" s="16" t="s">
        <v>42</v>
      </c>
      <c r="E9" s="17">
        <v>264</v>
      </c>
      <c r="F9" s="16"/>
    </row>
    <row r="10" spans="1:7" ht="32.1" customHeight="1" x14ac:dyDescent="0.25">
      <c r="A10" s="9" t="s">
        <v>113</v>
      </c>
      <c r="B10" s="20" t="s">
        <v>5</v>
      </c>
      <c r="C10" s="20" t="s">
        <v>71</v>
      </c>
      <c r="D10" s="20" t="s">
        <v>10</v>
      </c>
      <c r="E10" s="21">
        <v>198</v>
      </c>
      <c r="F10" s="20"/>
    </row>
    <row r="11" spans="1:7" ht="32.1" customHeight="1" x14ac:dyDescent="0.25">
      <c r="A11" s="6" t="s">
        <v>113</v>
      </c>
      <c r="B11" s="16" t="s">
        <v>5</v>
      </c>
      <c r="C11" s="16" t="s">
        <v>71</v>
      </c>
      <c r="D11" s="16" t="s">
        <v>34</v>
      </c>
      <c r="E11" s="17">
        <v>165</v>
      </c>
      <c r="F11" s="16"/>
    </row>
    <row r="12" spans="1:7" ht="32.1" customHeight="1" x14ac:dyDescent="0.25">
      <c r="A12" s="9" t="s">
        <v>113</v>
      </c>
      <c r="B12" s="20" t="s">
        <v>5</v>
      </c>
      <c r="C12" s="20" t="s">
        <v>71</v>
      </c>
      <c r="D12" s="20" t="s">
        <v>12</v>
      </c>
      <c r="E12" s="21">
        <v>132</v>
      </c>
      <c r="F12" s="20"/>
    </row>
    <row r="13" spans="1:7" ht="32.1" customHeight="1" x14ac:dyDescent="0.25">
      <c r="A13" s="6" t="s">
        <v>113</v>
      </c>
      <c r="B13" s="16" t="s">
        <v>5</v>
      </c>
      <c r="C13" s="16" t="s">
        <v>72</v>
      </c>
      <c r="D13" s="16" t="s">
        <v>18</v>
      </c>
      <c r="E13" s="17">
        <v>320</v>
      </c>
      <c r="F13" s="16"/>
    </row>
    <row r="14" spans="1:7" ht="32.1" customHeight="1" x14ac:dyDescent="0.25">
      <c r="A14" s="9" t="s">
        <v>113</v>
      </c>
      <c r="B14" s="20" t="s">
        <v>5</v>
      </c>
      <c r="C14" s="20" t="s">
        <v>72</v>
      </c>
      <c r="D14" s="20" t="s">
        <v>42</v>
      </c>
      <c r="E14" s="21">
        <v>284</v>
      </c>
      <c r="F14" s="20"/>
    </row>
    <row r="15" spans="1:7" ht="32.1" customHeight="1" x14ac:dyDescent="0.25">
      <c r="A15" s="6" t="s">
        <v>113</v>
      </c>
      <c r="B15" s="16" t="s">
        <v>5</v>
      </c>
      <c r="C15" s="16" t="s">
        <v>72</v>
      </c>
      <c r="D15" s="16" t="s">
        <v>10</v>
      </c>
      <c r="E15" s="17">
        <v>218</v>
      </c>
      <c r="F15" s="16"/>
    </row>
    <row r="16" spans="1:7" ht="32.1" customHeight="1" x14ac:dyDescent="0.25">
      <c r="A16" s="9" t="s">
        <v>113</v>
      </c>
      <c r="B16" s="20" t="s">
        <v>5</v>
      </c>
      <c r="C16" s="20" t="s">
        <v>72</v>
      </c>
      <c r="D16" s="20" t="s">
        <v>34</v>
      </c>
      <c r="E16" s="21">
        <v>165</v>
      </c>
      <c r="F16" s="20"/>
    </row>
    <row r="17" spans="1:6" ht="32.1" customHeight="1" thickBot="1" x14ac:dyDescent="0.3">
      <c r="A17" s="7" t="s">
        <v>113</v>
      </c>
      <c r="B17" s="18" t="s">
        <v>5</v>
      </c>
      <c r="C17" s="18" t="s">
        <v>72</v>
      </c>
      <c r="D17" s="18" t="s">
        <v>12</v>
      </c>
      <c r="E17" s="19">
        <v>132</v>
      </c>
      <c r="F17" s="18"/>
    </row>
    <row r="18" spans="1:6" ht="32.1" customHeight="1" thickTop="1" x14ac:dyDescent="0.25">
      <c r="A18" s="95" t="s">
        <v>44</v>
      </c>
      <c r="B18" s="96" t="s">
        <v>38</v>
      </c>
      <c r="C18" s="96" t="s">
        <v>39</v>
      </c>
      <c r="D18" s="96" t="s">
        <v>40</v>
      </c>
      <c r="E18" s="97">
        <v>420</v>
      </c>
      <c r="F18" s="96" t="s">
        <v>41</v>
      </c>
    </row>
    <row r="19" spans="1:6" ht="32.1" customHeight="1" x14ac:dyDescent="0.25">
      <c r="A19" s="6" t="s">
        <v>44</v>
      </c>
      <c r="B19" s="16" t="s">
        <v>38</v>
      </c>
      <c r="C19" s="16" t="s">
        <v>39</v>
      </c>
      <c r="D19" s="16" t="s">
        <v>18</v>
      </c>
      <c r="E19" s="17">
        <v>420</v>
      </c>
      <c r="F19" s="16" t="s">
        <v>41</v>
      </c>
    </row>
    <row r="20" spans="1:6" ht="32.1" customHeight="1" x14ac:dyDescent="0.25">
      <c r="A20" s="9" t="s">
        <v>44</v>
      </c>
      <c r="B20" s="20" t="s">
        <v>38</v>
      </c>
      <c r="C20" s="20" t="s">
        <v>39</v>
      </c>
      <c r="D20" s="20" t="s">
        <v>7</v>
      </c>
      <c r="E20" s="21">
        <v>375</v>
      </c>
      <c r="F20" s="20" t="s">
        <v>41</v>
      </c>
    </row>
    <row r="21" spans="1:6" ht="32.1" customHeight="1" x14ac:dyDescent="0.25">
      <c r="A21" s="6" t="s">
        <v>44</v>
      </c>
      <c r="B21" s="16" t="s">
        <v>38</v>
      </c>
      <c r="C21" s="16" t="s">
        <v>39</v>
      </c>
      <c r="D21" s="16" t="s">
        <v>21</v>
      </c>
      <c r="E21" s="17">
        <v>375</v>
      </c>
      <c r="F21" s="16" t="s">
        <v>41</v>
      </c>
    </row>
    <row r="22" spans="1:6" ht="32.1" customHeight="1" x14ac:dyDescent="0.25">
      <c r="A22" s="9" t="s">
        <v>44</v>
      </c>
      <c r="B22" s="20" t="s">
        <v>38</v>
      </c>
      <c r="C22" s="20" t="s">
        <v>39</v>
      </c>
      <c r="D22" s="20" t="s">
        <v>42</v>
      </c>
      <c r="E22" s="21">
        <v>340</v>
      </c>
      <c r="F22" s="20" t="s">
        <v>41</v>
      </c>
    </row>
    <row r="23" spans="1:6" ht="32.1" customHeight="1" x14ac:dyDescent="0.25">
      <c r="A23" s="6" t="s">
        <v>44</v>
      </c>
      <c r="B23" s="16" t="s">
        <v>38</v>
      </c>
      <c r="C23" s="16" t="s">
        <v>39</v>
      </c>
      <c r="D23" s="16" t="s">
        <v>9</v>
      </c>
      <c r="E23" s="17">
        <v>340</v>
      </c>
      <c r="F23" s="16" t="s">
        <v>41</v>
      </c>
    </row>
    <row r="24" spans="1:6" ht="32.1" customHeight="1" x14ac:dyDescent="0.25">
      <c r="A24" s="9" t="s">
        <v>44</v>
      </c>
      <c r="B24" s="20" t="s">
        <v>38</v>
      </c>
      <c r="C24" s="20" t="s">
        <v>39</v>
      </c>
      <c r="D24" s="20" t="s">
        <v>10</v>
      </c>
      <c r="E24" s="21">
        <v>290</v>
      </c>
      <c r="F24" s="20" t="s">
        <v>41</v>
      </c>
    </row>
    <row r="25" spans="1:6" ht="32.1" customHeight="1" x14ac:dyDescent="0.25">
      <c r="A25" s="6" t="s">
        <v>44</v>
      </c>
      <c r="B25" s="16" t="s">
        <v>38</v>
      </c>
      <c r="C25" s="16" t="s">
        <v>39</v>
      </c>
      <c r="D25" s="16" t="s">
        <v>25</v>
      </c>
      <c r="E25" s="17">
        <v>290</v>
      </c>
      <c r="F25" s="16" t="s">
        <v>41</v>
      </c>
    </row>
    <row r="26" spans="1:6" ht="32.1" customHeight="1" x14ac:dyDescent="0.25">
      <c r="A26" s="9" t="s">
        <v>44</v>
      </c>
      <c r="B26" s="20" t="s">
        <v>38</v>
      </c>
      <c r="C26" s="20" t="s">
        <v>39</v>
      </c>
      <c r="D26" s="20" t="s">
        <v>34</v>
      </c>
      <c r="E26" s="21">
        <v>230</v>
      </c>
      <c r="F26" s="20" t="s">
        <v>41</v>
      </c>
    </row>
    <row r="27" spans="1:6" ht="32.1" customHeight="1" x14ac:dyDescent="0.25">
      <c r="A27" s="6" t="s">
        <v>44</v>
      </c>
      <c r="B27" s="16" t="s">
        <v>38</v>
      </c>
      <c r="C27" s="16" t="s">
        <v>39</v>
      </c>
      <c r="D27" s="16" t="s">
        <v>13</v>
      </c>
      <c r="E27" s="17">
        <v>250</v>
      </c>
      <c r="F27" s="16" t="s">
        <v>41</v>
      </c>
    </row>
    <row r="28" spans="1:6" ht="32.1" customHeight="1" x14ac:dyDescent="0.25">
      <c r="A28" s="9" t="s">
        <v>44</v>
      </c>
      <c r="B28" s="20" t="s">
        <v>38</v>
      </c>
      <c r="C28" s="20" t="s">
        <v>39</v>
      </c>
      <c r="D28" s="20" t="s">
        <v>43</v>
      </c>
      <c r="E28" s="21">
        <v>200</v>
      </c>
      <c r="F28" s="20" t="s">
        <v>41</v>
      </c>
    </row>
    <row r="29" spans="1:6" ht="32.1" customHeight="1" thickBot="1" x14ac:dyDescent="0.3">
      <c r="A29" s="7" t="s">
        <v>44</v>
      </c>
      <c r="B29" s="18" t="s">
        <v>38</v>
      </c>
      <c r="C29" s="18" t="s">
        <v>39</v>
      </c>
      <c r="D29" s="18" t="s">
        <v>12</v>
      </c>
      <c r="E29" s="19">
        <v>180</v>
      </c>
      <c r="F29" s="18" t="s">
        <v>41</v>
      </c>
    </row>
    <row r="30" spans="1:6" ht="32.1" customHeight="1" thickTop="1" x14ac:dyDescent="0.25">
      <c r="A30" s="95" t="s">
        <v>61</v>
      </c>
      <c r="B30" s="96" t="s">
        <v>53</v>
      </c>
      <c r="C30" s="96" t="s">
        <v>17</v>
      </c>
      <c r="D30" s="96" t="s">
        <v>18</v>
      </c>
      <c r="E30" s="97">
        <v>385</v>
      </c>
      <c r="F30" s="96" t="s">
        <v>18</v>
      </c>
    </row>
    <row r="31" spans="1:6" ht="32.1" customHeight="1" x14ac:dyDescent="0.25">
      <c r="A31" s="6" t="s">
        <v>61</v>
      </c>
      <c r="B31" s="16" t="s">
        <v>53</v>
      </c>
      <c r="C31" s="16" t="s">
        <v>17</v>
      </c>
      <c r="D31" s="16" t="s">
        <v>42</v>
      </c>
      <c r="E31" s="17">
        <v>363</v>
      </c>
      <c r="F31" s="16" t="s">
        <v>54</v>
      </c>
    </row>
    <row r="32" spans="1:6" ht="32.1" customHeight="1" x14ac:dyDescent="0.25">
      <c r="A32" s="9" t="s">
        <v>61</v>
      </c>
      <c r="B32" s="20" t="s">
        <v>53</v>
      </c>
      <c r="C32" s="20" t="s">
        <v>17</v>
      </c>
      <c r="D32" s="20" t="s">
        <v>9</v>
      </c>
      <c r="E32" s="21">
        <v>341</v>
      </c>
      <c r="F32" s="20" t="s">
        <v>55</v>
      </c>
    </row>
    <row r="33" spans="1:6" ht="32.1" customHeight="1" x14ac:dyDescent="0.25">
      <c r="A33" s="6" t="s">
        <v>61</v>
      </c>
      <c r="B33" s="16" t="s">
        <v>53</v>
      </c>
      <c r="C33" s="16" t="s">
        <v>17</v>
      </c>
      <c r="D33" s="16" t="s">
        <v>34</v>
      </c>
      <c r="E33" s="17">
        <v>308</v>
      </c>
      <c r="F33" s="16" t="s">
        <v>56</v>
      </c>
    </row>
    <row r="34" spans="1:6" ht="32.1" customHeight="1" x14ac:dyDescent="0.25">
      <c r="A34" s="9" t="s">
        <v>61</v>
      </c>
      <c r="B34" s="20" t="s">
        <v>53</v>
      </c>
      <c r="C34" s="20" t="s">
        <v>17</v>
      </c>
      <c r="D34" s="20" t="s">
        <v>10</v>
      </c>
      <c r="E34" s="21">
        <v>264</v>
      </c>
      <c r="F34" s="20" t="s">
        <v>57</v>
      </c>
    </row>
    <row r="35" spans="1:6" ht="32.1" customHeight="1" x14ac:dyDescent="0.25">
      <c r="A35" s="6" t="s">
        <v>61</v>
      </c>
      <c r="B35" s="16" t="s">
        <v>53</v>
      </c>
      <c r="C35" s="16" t="s">
        <v>17</v>
      </c>
      <c r="D35" s="16" t="s">
        <v>13</v>
      </c>
      <c r="E35" s="17">
        <v>231</v>
      </c>
      <c r="F35" s="16" t="s">
        <v>58</v>
      </c>
    </row>
    <row r="36" spans="1:6" ht="32.1" customHeight="1" x14ac:dyDescent="0.25">
      <c r="A36" s="9" t="s">
        <v>61</v>
      </c>
      <c r="B36" s="20" t="s">
        <v>53</v>
      </c>
      <c r="C36" s="20" t="s">
        <v>17</v>
      </c>
      <c r="D36" s="20" t="s">
        <v>13</v>
      </c>
      <c r="E36" s="21">
        <v>198</v>
      </c>
      <c r="F36" s="20" t="s">
        <v>59</v>
      </c>
    </row>
    <row r="37" spans="1:6" ht="32.1" customHeight="1" thickBot="1" x14ac:dyDescent="0.3">
      <c r="A37" s="7" t="s">
        <v>61</v>
      </c>
      <c r="B37" s="18" t="s">
        <v>53</v>
      </c>
      <c r="C37" s="18" t="s">
        <v>17</v>
      </c>
      <c r="D37" s="18" t="s">
        <v>12</v>
      </c>
      <c r="E37" s="19">
        <v>187</v>
      </c>
      <c r="F37" s="18" t="s">
        <v>60</v>
      </c>
    </row>
    <row r="38" spans="1:6" ht="32.1" customHeight="1" thickTop="1" x14ac:dyDescent="0.25">
      <c r="A38" s="95" t="s">
        <v>73</v>
      </c>
      <c r="B38" s="96" t="s">
        <v>74</v>
      </c>
      <c r="C38" s="96" t="s">
        <v>75</v>
      </c>
      <c r="D38" s="96" t="s">
        <v>42</v>
      </c>
      <c r="E38" s="97">
        <v>374</v>
      </c>
      <c r="F38" s="96"/>
    </row>
    <row r="39" spans="1:6" ht="32.1" customHeight="1" x14ac:dyDescent="0.25">
      <c r="A39" s="6" t="s">
        <v>73</v>
      </c>
      <c r="B39" s="16" t="s">
        <v>74</v>
      </c>
      <c r="C39" s="16" t="s">
        <v>75</v>
      </c>
      <c r="D39" s="16" t="s">
        <v>18</v>
      </c>
      <c r="E39" s="17">
        <v>347</v>
      </c>
      <c r="F39" s="16"/>
    </row>
    <row r="40" spans="1:6" ht="32.1" customHeight="1" x14ac:dyDescent="0.25">
      <c r="A40" s="9" t="s">
        <v>73</v>
      </c>
      <c r="B40" s="20" t="s">
        <v>74</v>
      </c>
      <c r="C40" s="20" t="s">
        <v>75</v>
      </c>
      <c r="D40" s="20" t="s">
        <v>9</v>
      </c>
      <c r="E40" s="21">
        <v>330</v>
      </c>
      <c r="F40" s="20"/>
    </row>
    <row r="41" spans="1:6" ht="32.1" customHeight="1" x14ac:dyDescent="0.25">
      <c r="A41" s="6" t="s">
        <v>73</v>
      </c>
      <c r="B41" s="16" t="s">
        <v>74</v>
      </c>
      <c r="C41" s="16" t="s">
        <v>75</v>
      </c>
      <c r="D41" s="16" t="s">
        <v>7</v>
      </c>
      <c r="E41" s="17">
        <v>275</v>
      </c>
      <c r="F41" s="16"/>
    </row>
    <row r="42" spans="1:6" ht="32.1" customHeight="1" x14ac:dyDescent="0.25">
      <c r="A42" s="9" t="s">
        <v>73</v>
      </c>
      <c r="B42" s="20" t="s">
        <v>74</v>
      </c>
      <c r="C42" s="20" t="s">
        <v>75</v>
      </c>
      <c r="D42" s="20" t="s">
        <v>10</v>
      </c>
      <c r="E42" s="21">
        <v>242</v>
      </c>
      <c r="F42" s="20"/>
    </row>
    <row r="43" spans="1:6" ht="32.1" customHeight="1" x14ac:dyDescent="0.25">
      <c r="A43" s="6" t="s">
        <v>73</v>
      </c>
      <c r="B43" s="16" t="s">
        <v>74</v>
      </c>
      <c r="C43" s="16" t="s">
        <v>75</v>
      </c>
      <c r="D43" s="16" t="s">
        <v>34</v>
      </c>
      <c r="E43" s="17">
        <v>198</v>
      </c>
      <c r="F43" s="16"/>
    </row>
    <row r="44" spans="1:6" ht="32.1" customHeight="1" x14ac:dyDescent="0.25">
      <c r="A44" s="9" t="s">
        <v>73</v>
      </c>
      <c r="B44" s="20" t="s">
        <v>74</v>
      </c>
      <c r="C44" s="20" t="s">
        <v>76</v>
      </c>
      <c r="D44" s="20" t="s">
        <v>10</v>
      </c>
      <c r="E44" s="21">
        <v>220</v>
      </c>
      <c r="F44" s="20"/>
    </row>
    <row r="45" spans="1:6" ht="32.1" customHeight="1" thickBot="1" x14ac:dyDescent="0.3">
      <c r="A45" s="7" t="s">
        <v>73</v>
      </c>
      <c r="B45" s="18" t="s">
        <v>74</v>
      </c>
      <c r="C45" s="18" t="s">
        <v>77</v>
      </c>
      <c r="D45" s="18" t="s">
        <v>43</v>
      </c>
      <c r="E45" s="19">
        <v>198</v>
      </c>
      <c r="F45" s="18"/>
    </row>
    <row r="46" spans="1:6" ht="32.1" customHeight="1" thickTop="1" x14ac:dyDescent="0.25">
      <c r="A46" s="95" t="s">
        <v>78</v>
      </c>
      <c r="B46" s="96" t="s">
        <v>5</v>
      </c>
      <c r="C46" s="96" t="s">
        <v>6</v>
      </c>
      <c r="D46" s="96" t="s">
        <v>18</v>
      </c>
      <c r="E46" s="97">
        <v>308</v>
      </c>
      <c r="F46" s="96" t="s">
        <v>79</v>
      </c>
    </row>
    <row r="47" spans="1:6" ht="32.1" customHeight="1" x14ac:dyDescent="0.25">
      <c r="A47" s="6" t="s">
        <v>78</v>
      </c>
      <c r="B47" s="16" t="s">
        <v>5</v>
      </c>
      <c r="C47" s="16" t="s">
        <v>6</v>
      </c>
      <c r="D47" s="16" t="s">
        <v>9</v>
      </c>
      <c r="E47" s="17">
        <v>253</v>
      </c>
      <c r="F47" s="16" t="s">
        <v>80</v>
      </c>
    </row>
    <row r="48" spans="1:6" ht="32.1" customHeight="1" thickBot="1" x14ac:dyDescent="0.3">
      <c r="A48" s="15" t="s">
        <v>78</v>
      </c>
      <c r="B48" s="98" t="s">
        <v>5</v>
      </c>
      <c r="C48" s="98" t="s">
        <v>6</v>
      </c>
      <c r="D48" s="98" t="s">
        <v>13</v>
      </c>
      <c r="E48" s="99">
        <v>231</v>
      </c>
      <c r="F48" s="98" t="s">
        <v>81</v>
      </c>
    </row>
    <row r="49" spans="1:6" ht="32.1" customHeight="1" thickTop="1" x14ac:dyDescent="0.25">
      <c r="A49" s="14" t="s">
        <v>62</v>
      </c>
      <c r="B49" s="93" t="s">
        <v>5</v>
      </c>
      <c r="C49" s="93" t="s">
        <v>17</v>
      </c>
      <c r="D49" s="93" t="s">
        <v>10</v>
      </c>
      <c r="E49" s="94">
        <v>304.7</v>
      </c>
      <c r="F49" s="93"/>
    </row>
    <row r="50" spans="1:6" ht="32.1" customHeight="1" thickBot="1" x14ac:dyDescent="0.3">
      <c r="A50" s="15" t="s">
        <v>62</v>
      </c>
      <c r="B50" s="98" t="s">
        <v>5</v>
      </c>
      <c r="C50" s="98" t="s">
        <v>17</v>
      </c>
      <c r="D50" s="98" t="s">
        <v>25</v>
      </c>
      <c r="E50" s="99">
        <v>227.7</v>
      </c>
      <c r="F50" s="98"/>
    </row>
    <row r="51" spans="1:6" ht="32.1" customHeight="1" thickTop="1" x14ac:dyDescent="0.25">
      <c r="A51" s="14" t="s">
        <v>28</v>
      </c>
      <c r="B51" s="93" t="s">
        <v>29</v>
      </c>
      <c r="C51" s="93" t="s">
        <v>30</v>
      </c>
      <c r="D51" s="93" t="s">
        <v>18</v>
      </c>
      <c r="E51" s="94">
        <v>253</v>
      </c>
      <c r="F51" s="93" t="s">
        <v>114</v>
      </c>
    </row>
    <row r="52" spans="1:6" ht="32.1" customHeight="1" x14ac:dyDescent="0.25">
      <c r="A52" s="9" t="s">
        <v>28</v>
      </c>
      <c r="B52" s="20" t="s">
        <v>29</v>
      </c>
      <c r="C52" s="20" t="s">
        <v>30</v>
      </c>
      <c r="D52" s="20" t="s">
        <v>18</v>
      </c>
      <c r="E52" s="21">
        <v>253</v>
      </c>
      <c r="F52" s="20" t="s">
        <v>115</v>
      </c>
    </row>
    <row r="53" spans="1:6" ht="32.1" customHeight="1" x14ac:dyDescent="0.25">
      <c r="A53" s="6" t="s">
        <v>28</v>
      </c>
      <c r="B53" s="16" t="s">
        <v>29</v>
      </c>
      <c r="C53" s="16" t="s">
        <v>30</v>
      </c>
      <c r="D53" s="16" t="s">
        <v>18</v>
      </c>
      <c r="E53" s="17">
        <v>253</v>
      </c>
      <c r="F53" s="16" t="s">
        <v>116</v>
      </c>
    </row>
    <row r="54" spans="1:6" ht="32.1" customHeight="1" x14ac:dyDescent="0.25">
      <c r="A54" s="9" t="s">
        <v>28</v>
      </c>
      <c r="B54" s="20" t="s">
        <v>29</v>
      </c>
      <c r="C54" s="20" t="s">
        <v>30</v>
      </c>
      <c r="D54" s="20" t="s">
        <v>18</v>
      </c>
      <c r="E54" s="21">
        <v>253</v>
      </c>
      <c r="F54" s="20" t="s">
        <v>117</v>
      </c>
    </row>
    <row r="55" spans="1:6" ht="32.1" customHeight="1" x14ac:dyDescent="0.25">
      <c r="A55" s="6" t="s">
        <v>28</v>
      </c>
      <c r="B55" s="16" t="s">
        <v>29</v>
      </c>
      <c r="C55" s="16" t="s">
        <v>30</v>
      </c>
      <c r="D55" s="16" t="s">
        <v>12</v>
      </c>
      <c r="E55" s="17">
        <v>220</v>
      </c>
      <c r="F55" s="16" t="s">
        <v>118</v>
      </c>
    </row>
    <row r="56" spans="1:6" ht="32.1" customHeight="1" thickBot="1" x14ac:dyDescent="0.3">
      <c r="A56" s="15" t="s">
        <v>28</v>
      </c>
      <c r="B56" s="98" t="s">
        <v>29</v>
      </c>
      <c r="C56" s="98" t="s">
        <v>30</v>
      </c>
      <c r="D56" s="98" t="s">
        <v>13</v>
      </c>
      <c r="E56" s="99">
        <v>220</v>
      </c>
      <c r="F56" s="98" t="s">
        <v>119</v>
      </c>
    </row>
    <row r="57" spans="1:6" ht="32.1" customHeight="1" thickTop="1" x14ac:dyDescent="0.25">
      <c r="A57" s="14" t="s">
        <v>31</v>
      </c>
      <c r="B57" s="93" t="s">
        <v>5</v>
      </c>
      <c r="C57" s="93" t="s">
        <v>17</v>
      </c>
      <c r="D57" s="93" t="s">
        <v>18</v>
      </c>
      <c r="E57" s="94">
        <v>336.68</v>
      </c>
      <c r="F57" s="93" t="s">
        <v>18</v>
      </c>
    </row>
    <row r="58" spans="1:6" ht="32.1" customHeight="1" x14ac:dyDescent="0.25">
      <c r="A58" s="9" t="s">
        <v>31</v>
      </c>
      <c r="B58" s="20" t="s">
        <v>5</v>
      </c>
      <c r="C58" s="20" t="s">
        <v>32</v>
      </c>
      <c r="D58" s="20" t="s">
        <v>10</v>
      </c>
      <c r="E58" s="21">
        <v>100</v>
      </c>
      <c r="F58" s="20" t="s">
        <v>33</v>
      </c>
    </row>
    <row r="59" spans="1:6" ht="32.1" customHeight="1" x14ac:dyDescent="0.25">
      <c r="A59" s="6" t="s">
        <v>31</v>
      </c>
      <c r="B59" s="16" t="s">
        <v>5</v>
      </c>
      <c r="C59" s="16" t="s">
        <v>17</v>
      </c>
      <c r="D59" s="16" t="s">
        <v>34</v>
      </c>
      <c r="E59" s="17">
        <v>282.92</v>
      </c>
      <c r="F59" s="16" t="s">
        <v>35</v>
      </c>
    </row>
    <row r="60" spans="1:6" ht="32.1" customHeight="1" x14ac:dyDescent="0.25">
      <c r="A60" s="9" t="s">
        <v>31</v>
      </c>
      <c r="B60" s="20" t="s">
        <v>5</v>
      </c>
      <c r="C60" s="20" t="s">
        <v>17</v>
      </c>
      <c r="D60" s="20" t="s">
        <v>34</v>
      </c>
      <c r="E60" s="21">
        <v>282.92</v>
      </c>
      <c r="F60" s="20" t="s">
        <v>35</v>
      </c>
    </row>
    <row r="61" spans="1:6" ht="32.1" customHeight="1" thickBot="1" x14ac:dyDescent="0.3">
      <c r="A61" s="7" t="s">
        <v>31</v>
      </c>
      <c r="B61" s="18" t="s">
        <v>5</v>
      </c>
      <c r="C61" s="18" t="s">
        <v>36</v>
      </c>
      <c r="D61" s="18" t="s">
        <v>34</v>
      </c>
      <c r="E61" s="19">
        <v>100</v>
      </c>
      <c r="F61" s="18" t="s">
        <v>37</v>
      </c>
    </row>
    <row r="62" spans="1:6" ht="32.1" customHeight="1" thickTop="1" x14ac:dyDescent="0.25">
      <c r="A62" s="95" t="s">
        <v>82</v>
      </c>
      <c r="B62" s="96" t="s">
        <v>83</v>
      </c>
      <c r="C62" s="96" t="s">
        <v>17</v>
      </c>
      <c r="D62" s="96" t="s">
        <v>18</v>
      </c>
      <c r="E62" s="97">
        <v>330</v>
      </c>
      <c r="F62" s="96" t="s">
        <v>84</v>
      </c>
    </row>
    <row r="63" spans="1:6" ht="32.1" customHeight="1" x14ac:dyDescent="0.25">
      <c r="A63" s="6" t="s">
        <v>82</v>
      </c>
      <c r="B63" s="16" t="s">
        <v>83</v>
      </c>
      <c r="C63" s="16" t="s">
        <v>17</v>
      </c>
      <c r="D63" s="16" t="s">
        <v>34</v>
      </c>
      <c r="E63" s="17">
        <v>187.00000000000003</v>
      </c>
      <c r="F63" s="16" t="s">
        <v>84</v>
      </c>
    </row>
    <row r="64" spans="1:6" ht="32.1" customHeight="1" x14ac:dyDescent="0.25">
      <c r="A64" s="9" t="s">
        <v>82</v>
      </c>
      <c r="B64" s="20" t="s">
        <v>5</v>
      </c>
      <c r="C64" s="20" t="s">
        <v>17</v>
      </c>
      <c r="D64" s="20" t="s">
        <v>43</v>
      </c>
      <c r="E64" s="21">
        <v>176</v>
      </c>
      <c r="F64" s="20" t="s">
        <v>84</v>
      </c>
    </row>
    <row r="65" spans="1:6" ht="32.1" customHeight="1" thickBot="1" x14ac:dyDescent="0.3">
      <c r="A65" s="7" t="s">
        <v>82</v>
      </c>
      <c r="B65" s="18" t="s">
        <v>5</v>
      </c>
      <c r="C65" s="18" t="s">
        <v>17</v>
      </c>
      <c r="D65" s="18" t="s">
        <v>12</v>
      </c>
      <c r="E65" s="19">
        <v>154</v>
      </c>
      <c r="F65" s="18" t="s">
        <v>84</v>
      </c>
    </row>
    <row r="66" spans="1:6" ht="32.1" customHeight="1" thickTop="1" x14ac:dyDescent="0.25">
      <c r="A66" s="95" t="s">
        <v>16</v>
      </c>
      <c r="B66" s="96" t="s">
        <v>5</v>
      </c>
      <c r="C66" s="96" t="s">
        <v>6</v>
      </c>
      <c r="D66" s="96" t="s">
        <v>7</v>
      </c>
      <c r="E66" s="97">
        <v>412.5</v>
      </c>
      <c r="F66" s="96" t="s">
        <v>8</v>
      </c>
    </row>
    <row r="67" spans="1:6" ht="32.1" customHeight="1" x14ac:dyDescent="0.25">
      <c r="A67" s="6" t="s">
        <v>16</v>
      </c>
      <c r="B67" s="16" t="s">
        <v>5</v>
      </c>
      <c r="C67" s="16" t="s">
        <v>6</v>
      </c>
      <c r="D67" s="16" t="s">
        <v>9</v>
      </c>
      <c r="E67" s="17">
        <v>368.5</v>
      </c>
      <c r="F67" s="16"/>
    </row>
    <row r="68" spans="1:6" ht="32.1" customHeight="1" x14ac:dyDescent="0.25">
      <c r="A68" s="9" t="s">
        <v>16</v>
      </c>
      <c r="B68" s="20" t="s">
        <v>5</v>
      </c>
      <c r="C68" s="20" t="s">
        <v>6</v>
      </c>
      <c r="D68" s="20" t="s">
        <v>10</v>
      </c>
      <c r="E68" s="21">
        <v>308</v>
      </c>
      <c r="F68" s="20" t="s">
        <v>11</v>
      </c>
    </row>
    <row r="69" spans="1:6" ht="32.1" customHeight="1" x14ac:dyDescent="0.25">
      <c r="A69" s="6" t="s">
        <v>16</v>
      </c>
      <c r="B69" s="16" t="s">
        <v>5</v>
      </c>
      <c r="C69" s="16" t="s">
        <v>6</v>
      </c>
      <c r="D69" s="16" t="s">
        <v>12</v>
      </c>
      <c r="E69" s="17">
        <v>214.5</v>
      </c>
      <c r="F69" s="16"/>
    </row>
    <row r="70" spans="1:6" ht="32.1" customHeight="1" x14ac:dyDescent="0.25">
      <c r="A70" s="9" t="s">
        <v>16</v>
      </c>
      <c r="B70" s="20" t="s">
        <v>5</v>
      </c>
      <c r="C70" s="20" t="s">
        <v>6</v>
      </c>
      <c r="D70" s="20" t="s">
        <v>13</v>
      </c>
      <c r="E70" s="21">
        <v>214.5</v>
      </c>
      <c r="F70" s="20"/>
    </row>
    <row r="71" spans="1:6" ht="32.1" customHeight="1" thickBot="1" x14ac:dyDescent="0.3">
      <c r="A71" s="7" t="s">
        <v>16</v>
      </c>
      <c r="B71" s="18" t="s">
        <v>14</v>
      </c>
      <c r="C71" s="18" t="s">
        <v>6</v>
      </c>
      <c r="D71" s="18" t="s">
        <v>9</v>
      </c>
      <c r="E71" s="19">
        <v>368.5</v>
      </c>
      <c r="F71" s="18"/>
    </row>
    <row r="72" spans="1:6" ht="32.1" customHeight="1" thickTop="1" x14ac:dyDescent="0.25">
      <c r="A72" s="95" t="s">
        <v>85</v>
      </c>
      <c r="B72" s="96" t="s">
        <v>86</v>
      </c>
      <c r="C72" s="96" t="s">
        <v>87</v>
      </c>
      <c r="D72" s="96" t="s">
        <v>9</v>
      </c>
      <c r="E72" s="97">
        <v>280</v>
      </c>
      <c r="F72" s="96" t="s">
        <v>88</v>
      </c>
    </row>
    <row r="73" spans="1:6" ht="32.1" customHeight="1" x14ac:dyDescent="0.25">
      <c r="A73" s="6" t="s">
        <v>85</v>
      </c>
      <c r="B73" s="16" t="s">
        <v>89</v>
      </c>
      <c r="C73" s="16" t="s">
        <v>87</v>
      </c>
      <c r="D73" s="16" t="s">
        <v>43</v>
      </c>
      <c r="E73" s="17">
        <v>242.00000000000009</v>
      </c>
      <c r="F73" s="16" t="s">
        <v>90</v>
      </c>
    </row>
    <row r="74" spans="1:6" ht="32.1" customHeight="1" thickBot="1" x14ac:dyDescent="0.3">
      <c r="A74" s="15" t="s">
        <v>85</v>
      </c>
      <c r="B74" s="98" t="s">
        <v>63</v>
      </c>
      <c r="C74" s="98" t="s">
        <v>87</v>
      </c>
      <c r="D74" s="98" t="s">
        <v>13</v>
      </c>
      <c r="E74" s="99">
        <v>220.00000000000003</v>
      </c>
      <c r="F74" s="98" t="s">
        <v>91</v>
      </c>
    </row>
    <row r="75" spans="1:6" ht="32.1" customHeight="1" thickTop="1" x14ac:dyDescent="0.25">
      <c r="A75" s="14" t="s">
        <v>45</v>
      </c>
      <c r="B75" s="93" t="s">
        <v>5</v>
      </c>
      <c r="C75" s="93" t="s">
        <v>46</v>
      </c>
      <c r="D75" s="93" t="s">
        <v>21</v>
      </c>
      <c r="E75" s="94">
        <v>315</v>
      </c>
      <c r="F75" s="93" t="s">
        <v>47</v>
      </c>
    </row>
    <row r="76" spans="1:6" ht="32.1" customHeight="1" x14ac:dyDescent="0.25">
      <c r="A76" s="9" t="s">
        <v>45</v>
      </c>
      <c r="B76" s="20" t="s">
        <v>5</v>
      </c>
      <c r="C76" s="20" t="s">
        <v>48</v>
      </c>
      <c r="D76" s="20" t="s">
        <v>42</v>
      </c>
      <c r="E76" s="21">
        <v>275</v>
      </c>
      <c r="F76" s="20" t="s">
        <v>49</v>
      </c>
    </row>
    <row r="77" spans="1:6" ht="32.1" customHeight="1" x14ac:dyDescent="0.25">
      <c r="A77" s="6" t="s">
        <v>45</v>
      </c>
      <c r="B77" s="16" t="s">
        <v>5</v>
      </c>
      <c r="C77" s="16" t="s">
        <v>48</v>
      </c>
      <c r="D77" s="16" t="s">
        <v>9</v>
      </c>
      <c r="E77" s="17">
        <v>235</v>
      </c>
      <c r="F77" s="16" t="s">
        <v>50</v>
      </c>
    </row>
    <row r="78" spans="1:6" ht="32.1" customHeight="1" x14ac:dyDescent="0.25">
      <c r="A78" s="9" t="s">
        <v>45</v>
      </c>
      <c r="B78" s="20" t="s">
        <v>5</v>
      </c>
      <c r="C78" s="20" t="s">
        <v>48</v>
      </c>
      <c r="D78" s="20" t="s">
        <v>9</v>
      </c>
      <c r="E78" s="21">
        <v>235</v>
      </c>
      <c r="F78" s="20" t="s">
        <v>51</v>
      </c>
    </row>
    <row r="79" spans="1:6" ht="32.1" customHeight="1" thickBot="1" x14ac:dyDescent="0.3">
      <c r="A79" s="7" t="s">
        <v>45</v>
      </c>
      <c r="B79" s="18" t="s">
        <v>5</v>
      </c>
      <c r="C79" s="18" t="s">
        <v>46</v>
      </c>
      <c r="D79" s="18" t="s">
        <v>10</v>
      </c>
      <c r="E79" s="19">
        <v>195</v>
      </c>
      <c r="F79" s="18" t="s">
        <v>52</v>
      </c>
    </row>
    <row r="80" spans="1:6" ht="32.1" customHeight="1" thickTop="1" x14ac:dyDescent="0.25">
      <c r="A80" s="95" t="s">
        <v>68</v>
      </c>
      <c r="B80" s="96" t="s">
        <v>63</v>
      </c>
      <c r="C80" s="96" t="s">
        <v>17</v>
      </c>
      <c r="D80" s="96" t="s">
        <v>18</v>
      </c>
      <c r="E80" s="97">
        <v>396</v>
      </c>
      <c r="F80" s="96" t="s">
        <v>18</v>
      </c>
    </row>
    <row r="81" spans="1:6" ht="32.1" customHeight="1" x14ac:dyDescent="0.25">
      <c r="A81" s="6" t="s">
        <v>68</v>
      </c>
      <c r="B81" s="16" t="s">
        <v>63</v>
      </c>
      <c r="C81" s="16" t="s">
        <v>17</v>
      </c>
      <c r="D81" s="16" t="s">
        <v>7</v>
      </c>
      <c r="E81" s="17">
        <v>374</v>
      </c>
      <c r="F81" s="16" t="s">
        <v>64</v>
      </c>
    </row>
    <row r="82" spans="1:6" ht="32.1" customHeight="1" x14ac:dyDescent="0.25">
      <c r="A82" s="9" t="s">
        <v>68</v>
      </c>
      <c r="B82" s="20" t="s">
        <v>63</v>
      </c>
      <c r="C82" s="20" t="s">
        <v>17</v>
      </c>
      <c r="D82" s="20" t="s">
        <v>21</v>
      </c>
      <c r="E82" s="21">
        <v>341</v>
      </c>
      <c r="F82" s="20" t="s">
        <v>21</v>
      </c>
    </row>
    <row r="83" spans="1:6" ht="32.1" customHeight="1" x14ac:dyDescent="0.25">
      <c r="A83" s="6" t="s">
        <v>68</v>
      </c>
      <c r="B83" s="16" t="s">
        <v>63</v>
      </c>
      <c r="C83" s="16" t="s">
        <v>17</v>
      </c>
      <c r="D83" s="16" t="s">
        <v>42</v>
      </c>
      <c r="E83" s="17">
        <v>319</v>
      </c>
      <c r="F83" s="16" t="s">
        <v>42</v>
      </c>
    </row>
    <row r="84" spans="1:6" ht="32.1" customHeight="1" x14ac:dyDescent="0.25">
      <c r="A84" s="9" t="s">
        <v>68</v>
      </c>
      <c r="B84" s="20" t="s">
        <v>63</v>
      </c>
      <c r="C84" s="20" t="s">
        <v>17</v>
      </c>
      <c r="D84" s="20" t="s">
        <v>9</v>
      </c>
      <c r="E84" s="21">
        <v>286</v>
      </c>
      <c r="F84" s="20" t="s">
        <v>9</v>
      </c>
    </row>
    <row r="85" spans="1:6" ht="32.1" customHeight="1" x14ac:dyDescent="0.25">
      <c r="A85" s="6" t="s">
        <v>68</v>
      </c>
      <c r="B85" s="16" t="s">
        <v>63</v>
      </c>
      <c r="C85" s="16" t="s">
        <v>17</v>
      </c>
      <c r="D85" s="16" t="s">
        <v>34</v>
      </c>
      <c r="E85" s="17">
        <v>264</v>
      </c>
      <c r="F85" s="16" t="s">
        <v>65</v>
      </c>
    </row>
    <row r="86" spans="1:6" ht="32.1" customHeight="1" x14ac:dyDescent="0.25">
      <c r="A86" s="9" t="s">
        <v>68</v>
      </c>
      <c r="B86" s="20" t="s">
        <v>63</v>
      </c>
      <c r="C86" s="20" t="s">
        <v>17</v>
      </c>
      <c r="D86" s="20" t="s">
        <v>10</v>
      </c>
      <c r="E86" s="21">
        <v>242</v>
      </c>
      <c r="F86" s="20" t="s">
        <v>66</v>
      </c>
    </row>
    <row r="87" spans="1:6" ht="32.1" customHeight="1" x14ac:dyDescent="0.25">
      <c r="A87" s="6" t="s">
        <v>68</v>
      </c>
      <c r="B87" s="16" t="s">
        <v>63</v>
      </c>
      <c r="C87" s="16" t="s">
        <v>17</v>
      </c>
      <c r="D87" s="16" t="s">
        <v>13</v>
      </c>
      <c r="E87" s="17">
        <v>209</v>
      </c>
      <c r="F87" s="16" t="s">
        <v>67</v>
      </c>
    </row>
    <row r="88" spans="1:6" ht="32.1" customHeight="1" thickBot="1" x14ac:dyDescent="0.3">
      <c r="A88" s="15" t="s">
        <v>68</v>
      </c>
      <c r="B88" s="98" t="s">
        <v>63</v>
      </c>
      <c r="C88" s="98" t="s">
        <v>17</v>
      </c>
      <c r="D88" s="98" t="s">
        <v>12</v>
      </c>
      <c r="E88" s="99">
        <v>132</v>
      </c>
      <c r="F88" s="98" t="s">
        <v>12</v>
      </c>
    </row>
    <row r="89" spans="1:6" ht="32.1" customHeight="1" thickTop="1" x14ac:dyDescent="0.25">
      <c r="A89" s="14" t="s">
        <v>120</v>
      </c>
      <c r="B89" s="93" t="s">
        <v>5</v>
      </c>
      <c r="C89" s="93" t="s">
        <v>17</v>
      </c>
      <c r="D89" s="93" t="s">
        <v>18</v>
      </c>
      <c r="E89" s="94">
        <v>430</v>
      </c>
      <c r="F89" s="93" t="s">
        <v>19</v>
      </c>
    </row>
    <row r="90" spans="1:6" ht="32.1" customHeight="1" x14ac:dyDescent="0.25">
      <c r="A90" s="9" t="s">
        <v>120</v>
      </c>
      <c r="B90" s="20" t="s">
        <v>5</v>
      </c>
      <c r="C90" s="20" t="s">
        <v>17</v>
      </c>
      <c r="D90" s="20" t="s">
        <v>7</v>
      </c>
      <c r="E90" s="21">
        <v>345</v>
      </c>
      <c r="F90" s="20" t="s">
        <v>20</v>
      </c>
    </row>
    <row r="91" spans="1:6" ht="32.1" customHeight="1" x14ac:dyDescent="0.25">
      <c r="A91" s="6" t="s">
        <v>120</v>
      </c>
      <c r="B91" s="16" t="s">
        <v>5</v>
      </c>
      <c r="C91" s="16" t="s">
        <v>17</v>
      </c>
      <c r="D91" s="16" t="s">
        <v>21</v>
      </c>
      <c r="E91" s="17">
        <v>305</v>
      </c>
      <c r="F91" s="16" t="s">
        <v>22</v>
      </c>
    </row>
    <row r="92" spans="1:6" ht="32.1" customHeight="1" x14ac:dyDescent="0.25">
      <c r="A92" s="9" t="s">
        <v>120</v>
      </c>
      <c r="B92" s="20" t="s">
        <v>5</v>
      </c>
      <c r="C92" s="20" t="s">
        <v>17</v>
      </c>
      <c r="D92" s="20" t="s">
        <v>9</v>
      </c>
      <c r="E92" s="21">
        <v>245</v>
      </c>
      <c r="F92" s="20" t="s">
        <v>23</v>
      </c>
    </row>
    <row r="93" spans="1:6" ht="32.1" customHeight="1" x14ac:dyDescent="0.25">
      <c r="A93" s="6" t="s">
        <v>120</v>
      </c>
      <c r="B93" s="16" t="s">
        <v>5</v>
      </c>
      <c r="C93" s="16" t="s">
        <v>17</v>
      </c>
      <c r="D93" s="16" t="s">
        <v>10</v>
      </c>
      <c r="E93" s="17">
        <v>215</v>
      </c>
      <c r="F93" s="16" t="s">
        <v>24</v>
      </c>
    </row>
    <row r="94" spans="1:6" ht="32.1" customHeight="1" x14ac:dyDescent="0.25">
      <c r="A94" s="9" t="s">
        <v>120</v>
      </c>
      <c r="B94" s="20" t="s">
        <v>5</v>
      </c>
      <c r="C94" s="20" t="s">
        <v>17</v>
      </c>
      <c r="D94" s="20" t="s">
        <v>25</v>
      </c>
      <c r="E94" s="21">
        <v>175</v>
      </c>
      <c r="F94" s="20" t="s">
        <v>26</v>
      </c>
    </row>
    <row r="95" spans="1:6" ht="32.1" customHeight="1" thickBot="1" x14ac:dyDescent="0.3">
      <c r="A95" s="7" t="s">
        <v>120</v>
      </c>
      <c r="B95" s="18" t="s">
        <v>5</v>
      </c>
      <c r="C95" s="18" t="s">
        <v>17</v>
      </c>
      <c r="D95" s="18" t="s">
        <v>12</v>
      </c>
      <c r="E95" s="19">
        <v>145</v>
      </c>
      <c r="F95" s="18" t="s">
        <v>27</v>
      </c>
    </row>
    <row r="96" spans="1:6" ht="15.75" thickTop="1" x14ac:dyDescent="0.25"/>
  </sheetData>
  <autoFilter ref="A2:F95" xr:uid="{BBCE999A-5A7B-4921-9F0F-65E28E2364E9}">
    <sortState xmlns:xlrd2="http://schemas.microsoft.com/office/spreadsheetml/2017/richdata2" ref="A3:F95">
      <sortCondition ref="A2:A95"/>
    </sortState>
  </autoFilter>
  <mergeCells count="1">
    <mergeCell ref="B1:F1"/>
  </mergeCells>
  <dataValidations count="1">
    <dataValidation type="list" allowBlank="1" showInputMessage="1" showErrorMessage="1" prompt="Please select from the dropdown list." sqref="D3:D95" xr:uid="{38A719C0-32E5-4CA3-B0D3-B06EB5559CAF}">
      <formula1>"Partner, Director, Senior Manager, Associate Director, Principal, Associate, Senior, Scientist, Specialist, Technician, Draftsperson, Graduate"</formula1>
    </dataValidation>
  </dataValidations>
  <hyperlinks>
    <hyperlink ref="A1" location="Summary!A1" display="Link to SUMMARY Worksheet" xr:uid="{EA662AA6-1EE9-4171-8928-104C1999732A}"/>
  </hyperlinks>
  <pageMargins left="0.7" right="0.7" top="0.75" bottom="0.75" header="0.3" footer="0.3"/>
  <headerFooter>
    <oddHeader>&amp;C&amp;"Calibri"&amp;12&amp;KFF0000 OFFICIAL&amp;1#_x000D_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CB09B-FBAD-4E1F-8FAE-9634E43762BF}">
  <sheetPr>
    <tabColor theme="9" tint="-0.249977111117893"/>
  </sheetPr>
  <dimension ref="A1:P47"/>
  <sheetViews>
    <sheetView showGridLines="0" workbookViewId="0">
      <selection activeCell="A2" sqref="A2"/>
    </sheetView>
  </sheetViews>
  <sheetFormatPr defaultRowHeight="15" x14ac:dyDescent="0.25"/>
  <cols>
    <col min="1" max="1" width="54.85546875" customWidth="1"/>
    <col min="2" max="13" width="14.42578125" customWidth="1"/>
    <col min="14" max="14" width="12.7109375" bestFit="1" customWidth="1"/>
    <col min="15" max="15" width="14.42578125" customWidth="1"/>
    <col min="16" max="16" width="12.85546875" customWidth="1"/>
  </cols>
  <sheetData>
    <row r="1" spans="1:16" ht="25.5" x14ac:dyDescent="0.5">
      <c r="A1" s="26" t="s">
        <v>194</v>
      </c>
      <c r="B1" s="163" t="s">
        <v>427</v>
      </c>
      <c r="C1" s="163"/>
      <c r="D1" s="163"/>
      <c r="E1" s="163"/>
      <c r="F1" s="163"/>
      <c r="G1" s="163"/>
      <c r="H1" s="163"/>
      <c r="I1" s="163"/>
      <c r="J1" s="163"/>
      <c r="K1" s="163"/>
      <c r="L1" s="163"/>
      <c r="M1" s="163"/>
      <c r="N1" s="56"/>
      <c r="O1" s="56"/>
      <c r="P1" s="56"/>
    </row>
    <row r="2" spans="1:16" ht="17.25" thickBot="1" x14ac:dyDescent="0.35">
      <c r="A2" s="28" t="s">
        <v>141</v>
      </c>
      <c r="B2" s="28" t="s">
        <v>142</v>
      </c>
      <c r="C2" s="28"/>
      <c r="D2" s="28"/>
      <c r="E2" s="28"/>
      <c r="F2" s="28"/>
      <c r="G2" s="28"/>
      <c r="H2" s="28"/>
      <c r="I2" s="28"/>
      <c r="J2" s="28"/>
      <c r="K2" s="28"/>
      <c r="L2" s="28"/>
      <c r="M2" s="28"/>
    </row>
    <row r="3" spans="1:16" ht="33.75" thickBot="1" x14ac:dyDescent="0.3">
      <c r="A3" s="29" t="s">
        <v>428</v>
      </c>
      <c r="B3" s="30" t="s">
        <v>9</v>
      </c>
      <c r="C3" s="30" t="s">
        <v>21</v>
      </c>
      <c r="D3" s="30" t="s">
        <v>18</v>
      </c>
      <c r="E3" s="30" t="s">
        <v>43</v>
      </c>
      <c r="F3" s="30" t="s">
        <v>12</v>
      </c>
      <c r="G3" s="30" t="s">
        <v>40</v>
      </c>
      <c r="H3" s="30" t="s">
        <v>42</v>
      </c>
      <c r="I3" s="30" t="s">
        <v>25</v>
      </c>
      <c r="J3" s="30" t="s">
        <v>10</v>
      </c>
      <c r="K3" s="30" t="s">
        <v>7</v>
      </c>
      <c r="L3" s="30" t="s">
        <v>34</v>
      </c>
      <c r="M3" s="30" t="s">
        <v>13</v>
      </c>
    </row>
    <row r="4" spans="1:16" ht="16.5" x14ac:dyDescent="0.3">
      <c r="A4" s="57" t="s">
        <v>338</v>
      </c>
      <c r="B4" s="58"/>
      <c r="C4" s="59"/>
      <c r="D4" s="59">
        <v>390</v>
      </c>
      <c r="E4" s="59">
        <v>180</v>
      </c>
      <c r="F4" s="59">
        <v>160</v>
      </c>
      <c r="G4" s="59"/>
      <c r="H4" s="59">
        <v>360</v>
      </c>
      <c r="I4" s="59">
        <v>190</v>
      </c>
      <c r="J4" s="59">
        <v>260</v>
      </c>
      <c r="K4" s="59">
        <v>300</v>
      </c>
      <c r="L4" s="59">
        <v>230</v>
      </c>
      <c r="M4" s="59">
        <v>230</v>
      </c>
    </row>
    <row r="5" spans="1:16" ht="16.5" x14ac:dyDescent="0.3">
      <c r="A5" s="71" t="s">
        <v>92</v>
      </c>
      <c r="B5" s="60"/>
      <c r="C5" s="33">
        <v>339.625</v>
      </c>
      <c r="D5" s="33">
        <v>370.97500000000002</v>
      </c>
      <c r="E5" s="33">
        <v>161.97499999999999</v>
      </c>
      <c r="F5" s="33">
        <v>156.75</v>
      </c>
      <c r="G5" s="33">
        <v>470.25</v>
      </c>
      <c r="H5" s="33">
        <v>266.47500000000002</v>
      </c>
      <c r="I5" s="33"/>
      <c r="J5" s="33">
        <v>219.45</v>
      </c>
      <c r="K5" s="33"/>
      <c r="L5" s="33">
        <v>256.02499999999998</v>
      </c>
      <c r="M5" s="33">
        <v>203.77500000000001</v>
      </c>
    </row>
    <row r="6" spans="1:16" ht="16.5" x14ac:dyDescent="0.3">
      <c r="A6" s="57" t="s">
        <v>343</v>
      </c>
      <c r="B6" s="60"/>
      <c r="C6" s="33"/>
      <c r="D6" s="33">
        <v>230</v>
      </c>
      <c r="E6" s="33"/>
      <c r="F6" s="33"/>
      <c r="G6" s="33"/>
      <c r="H6" s="33">
        <v>210</v>
      </c>
      <c r="I6" s="33"/>
      <c r="J6" s="33">
        <v>190</v>
      </c>
      <c r="K6" s="33"/>
      <c r="L6" s="33"/>
      <c r="M6" s="33"/>
    </row>
    <row r="7" spans="1:16" ht="16.5" x14ac:dyDescent="0.3">
      <c r="A7" s="71" t="s">
        <v>197</v>
      </c>
      <c r="B7" s="60"/>
      <c r="C7" s="33"/>
      <c r="D7" s="33"/>
      <c r="E7" s="33"/>
      <c r="F7" s="33"/>
      <c r="G7" s="33">
        <v>330</v>
      </c>
      <c r="H7" s="33"/>
      <c r="I7" s="33"/>
      <c r="J7" s="33">
        <v>275</v>
      </c>
      <c r="K7" s="33"/>
      <c r="L7" s="33">
        <v>255</v>
      </c>
      <c r="M7" s="33"/>
    </row>
    <row r="8" spans="1:16" ht="16.5" x14ac:dyDescent="0.3">
      <c r="A8" s="57" t="s">
        <v>210</v>
      </c>
      <c r="B8" s="60"/>
      <c r="C8" s="33">
        <v>330</v>
      </c>
      <c r="D8" s="33">
        <v>380</v>
      </c>
      <c r="E8" s="33"/>
      <c r="F8" s="33">
        <v>120</v>
      </c>
      <c r="G8" s="33">
        <v>510</v>
      </c>
      <c r="H8" s="33">
        <v>280</v>
      </c>
      <c r="I8" s="33">
        <v>170</v>
      </c>
      <c r="J8" s="33">
        <v>225</v>
      </c>
      <c r="K8" s="33"/>
      <c r="L8" s="33"/>
      <c r="M8" s="33">
        <v>120</v>
      </c>
    </row>
    <row r="9" spans="1:16" ht="16.5" x14ac:dyDescent="0.3">
      <c r="A9" s="71" t="s">
        <v>44</v>
      </c>
      <c r="B9" s="60">
        <v>340</v>
      </c>
      <c r="C9" s="33">
        <v>375</v>
      </c>
      <c r="D9" s="33">
        <v>420</v>
      </c>
      <c r="E9" s="33">
        <v>200</v>
      </c>
      <c r="F9" s="33">
        <v>180</v>
      </c>
      <c r="G9" s="33">
        <v>420</v>
      </c>
      <c r="H9" s="33">
        <v>340</v>
      </c>
      <c r="I9" s="33">
        <v>290</v>
      </c>
      <c r="J9" s="33">
        <v>290</v>
      </c>
      <c r="K9" s="33">
        <v>375</v>
      </c>
      <c r="L9" s="33">
        <v>230</v>
      </c>
      <c r="M9" s="33">
        <v>250</v>
      </c>
    </row>
    <row r="10" spans="1:16" ht="16.5" x14ac:dyDescent="0.3">
      <c r="A10" s="57" t="s">
        <v>61</v>
      </c>
      <c r="B10" s="60">
        <v>341</v>
      </c>
      <c r="C10" s="33"/>
      <c r="D10" s="33">
        <v>385</v>
      </c>
      <c r="E10" s="33"/>
      <c r="F10" s="33">
        <v>187</v>
      </c>
      <c r="G10" s="33"/>
      <c r="H10" s="33">
        <v>363</v>
      </c>
      <c r="I10" s="33"/>
      <c r="J10" s="33">
        <v>264</v>
      </c>
      <c r="K10" s="33"/>
      <c r="L10" s="33">
        <v>308</v>
      </c>
      <c r="M10" s="33">
        <v>231</v>
      </c>
    </row>
    <row r="11" spans="1:16" ht="16.5" x14ac:dyDescent="0.3">
      <c r="A11" s="71" t="s">
        <v>222</v>
      </c>
      <c r="B11" s="60"/>
      <c r="C11" s="33">
        <v>429</v>
      </c>
      <c r="D11" s="33">
        <v>511.5</v>
      </c>
      <c r="E11" s="33">
        <v>280.5</v>
      </c>
      <c r="F11" s="33">
        <v>225.5</v>
      </c>
      <c r="G11" s="33"/>
      <c r="H11" s="33"/>
      <c r="I11" s="33"/>
      <c r="J11" s="33">
        <v>357.5</v>
      </c>
      <c r="K11" s="33"/>
      <c r="L11" s="33"/>
      <c r="M11" s="33">
        <v>341</v>
      </c>
    </row>
    <row r="12" spans="1:16" ht="16.5" x14ac:dyDescent="0.3">
      <c r="A12" s="57" t="s">
        <v>258</v>
      </c>
      <c r="B12" s="60">
        <v>242</v>
      </c>
      <c r="C12" s="33"/>
      <c r="D12" s="33">
        <v>288.2</v>
      </c>
      <c r="E12" s="33">
        <v>157.30000000000001</v>
      </c>
      <c r="F12" s="33">
        <v>187</v>
      </c>
      <c r="G12" s="33">
        <v>288.2</v>
      </c>
      <c r="H12" s="33"/>
      <c r="I12" s="33"/>
      <c r="J12" s="33">
        <v>242</v>
      </c>
      <c r="K12" s="33"/>
      <c r="L12" s="33"/>
      <c r="M12" s="33">
        <v>157.30000000000001</v>
      </c>
    </row>
    <row r="13" spans="1:16" ht="16.5" x14ac:dyDescent="0.3">
      <c r="A13" s="71" t="s">
        <v>265</v>
      </c>
      <c r="B13" s="60">
        <v>230</v>
      </c>
      <c r="C13" s="33"/>
      <c r="D13" s="33"/>
      <c r="E13" s="33">
        <v>120</v>
      </c>
      <c r="F13" s="33">
        <v>65</v>
      </c>
      <c r="G13" s="33"/>
      <c r="H13" s="33">
        <v>265</v>
      </c>
      <c r="I13" s="33"/>
      <c r="J13" s="33">
        <v>200</v>
      </c>
      <c r="K13" s="33">
        <v>265</v>
      </c>
      <c r="L13" s="33">
        <v>170</v>
      </c>
      <c r="M13" s="33">
        <v>140</v>
      </c>
    </row>
    <row r="14" spans="1:16" ht="16.5" x14ac:dyDescent="0.3">
      <c r="A14" s="57" t="s">
        <v>349</v>
      </c>
      <c r="B14" s="60"/>
      <c r="C14" s="33"/>
      <c r="D14" s="33">
        <v>300</v>
      </c>
      <c r="E14" s="33">
        <v>150</v>
      </c>
      <c r="F14" s="33"/>
      <c r="G14" s="33"/>
      <c r="H14" s="33"/>
      <c r="I14" s="33"/>
      <c r="J14" s="33">
        <v>265</v>
      </c>
      <c r="K14" s="33"/>
      <c r="L14" s="33">
        <v>200</v>
      </c>
      <c r="M14" s="33"/>
    </row>
    <row r="15" spans="1:16" ht="16.5" x14ac:dyDescent="0.3">
      <c r="A15" s="71" t="s">
        <v>233</v>
      </c>
      <c r="B15" s="60">
        <v>330</v>
      </c>
      <c r="C15" s="33"/>
      <c r="D15" s="33">
        <v>347</v>
      </c>
      <c r="E15" s="33">
        <v>198</v>
      </c>
      <c r="F15" s="33"/>
      <c r="G15" s="33"/>
      <c r="H15" s="33">
        <v>374</v>
      </c>
      <c r="I15" s="33"/>
      <c r="J15" s="33">
        <v>253</v>
      </c>
      <c r="K15" s="33">
        <v>275</v>
      </c>
      <c r="L15" s="33">
        <v>209</v>
      </c>
      <c r="M15" s="33">
        <v>209</v>
      </c>
    </row>
    <row r="16" spans="1:16" ht="16.5" x14ac:dyDescent="0.3">
      <c r="A16" s="57" t="s">
        <v>267</v>
      </c>
      <c r="B16" s="60"/>
      <c r="C16" s="33">
        <v>295</v>
      </c>
      <c r="D16" s="33">
        <v>420</v>
      </c>
      <c r="E16" s="33">
        <v>160</v>
      </c>
      <c r="F16" s="33">
        <v>160</v>
      </c>
      <c r="G16" s="33"/>
      <c r="H16" s="33"/>
      <c r="I16" s="33"/>
      <c r="J16" s="33">
        <v>265</v>
      </c>
      <c r="K16" s="33"/>
      <c r="L16" s="33">
        <v>280</v>
      </c>
      <c r="M16" s="33"/>
    </row>
    <row r="17" spans="1:13" ht="16.5" x14ac:dyDescent="0.3">
      <c r="A17" s="71" t="s">
        <v>352</v>
      </c>
      <c r="B17" s="60"/>
      <c r="C17" s="33"/>
      <c r="D17" s="33"/>
      <c r="E17" s="33"/>
      <c r="F17" s="33"/>
      <c r="G17" s="33"/>
      <c r="H17" s="33">
        <v>352</v>
      </c>
      <c r="I17" s="33">
        <v>198</v>
      </c>
      <c r="J17" s="33">
        <v>286</v>
      </c>
      <c r="K17" s="33"/>
      <c r="L17" s="33"/>
      <c r="M17" s="33"/>
    </row>
    <row r="18" spans="1:13" ht="16.5" x14ac:dyDescent="0.3">
      <c r="A18" s="57" t="s">
        <v>363</v>
      </c>
      <c r="B18" s="60"/>
      <c r="C18" s="33"/>
      <c r="D18" s="33">
        <v>233</v>
      </c>
      <c r="E18" s="33"/>
      <c r="F18" s="33">
        <v>120</v>
      </c>
      <c r="G18" s="33">
        <v>260</v>
      </c>
      <c r="H18" s="33"/>
      <c r="I18" s="33"/>
      <c r="J18" s="33"/>
      <c r="K18" s="33"/>
      <c r="L18" s="33">
        <v>233</v>
      </c>
      <c r="M18" s="33"/>
    </row>
    <row r="19" spans="1:13" ht="16.5" x14ac:dyDescent="0.3">
      <c r="A19" s="71" t="s">
        <v>375</v>
      </c>
      <c r="B19" s="60"/>
      <c r="C19" s="33"/>
      <c r="D19" s="33">
        <v>330</v>
      </c>
      <c r="E19" s="33">
        <v>198</v>
      </c>
      <c r="F19" s="33">
        <v>165</v>
      </c>
      <c r="G19" s="33"/>
      <c r="H19" s="33"/>
      <c r="I19" s="33"/>
      <c r="J19" s="33">
        <v>275</v>
      </c>
      <c r="K19" s="33"/>
      <c r="L19" s="33"/>
      <c r="M19" s="33"/>
    </row>
    <row r="20" spans="1:13" ht="16.5" x14ac:dyDescent="0.3">
      <c r="A20" s="57" t="s">
        <v>62</v>
      </c>
      <c r="B20" s="60">
        <v>339.90000000000003</v>
      </c>
      <c r="C20" s="33"/>
      <c r="D20" s="33">
        <v>498.30000000000007</v>
      </c>
      <c r="E20" s="33">
        <v>202.4</v>
      </c>
      <c r="F20" s="33">
        <v>168.3</v>
      </c>
      <c r="G20" s="33"/>
      <c r="H20" s="33">
        <v>403.70000000000005</v>
      </c>
      <c r="I20" s="33">
        <v>227.70000000000002</v>
      </c>
      <c r="J20" s="33">
        <v>343.2</v>
      </c>
      <c r="K20" s="33">
        <v>471.90000000000003</v>
      </c>
      <c r="L20" s="33">
        <v>309.10000000000002</v>
      </c>
      <c r="M20" s="33">
        <v>236.5</v>
      </c>
    </row>
    <row r="21" spans="1:13" ht="16.5" x14ac:dyDescent="0.3">
      <c r="A21" s="71" t="s">
        <v>380</v>
      </c>
      <c r="B21" s="60"/>
      <c r="C21" s="33"/>
      <c r="D21" s="33">
        <v>200</v>
      </c>
      <c r="E21" s="33">
        <v>125</v>
      </c>
      <c r="F21" s="33">
        <v>115</v>
      </c>
      <c r="G21" s="33"/>
      <c r="H21" s="33">
        <v>190</v>
      </c>
      <c r="I21" s="33"/>
      <c r="J21" s="33">
        <v>170</v>
      </c>
      <c r="K21" s="33"/>
      <c r="L21" s="33">
        <v>150</v>
      </c>
      <c r="M21" s="33">
        <v>140</v>
      </c>
    </row>
    <row r="22" spans="1:13" ht="16.5" x14ac:dyDescent="0.3">
      <c r="A22" s="57" t="s">
        <v>382</v>
      </c>
      <c r="B22" s="60"/>
      <c r="C22" s="33">
        <v>270</v>
      </c>
      <c r="D22" s="33"/>
      <c r="E22" s="33">
        <v>140</v>
      </c>
      <c r="F22" s="33">
        <v>140</v>
      </c>
      <c r="G22" s="33">
        <v>300</v>
      </c>
      <c r="H22" s="33">
        <v>240</v>
      </c>
      <c r="I22" s="33"/>
      <c r="J22" s="33">
        <v>210</v>
      </c>
      <c r="K22" s="33">
        <v>250</v>
      </c>
      <c r="L22" s="33">
        <v>190</v>
      </c>
      <c r="M22" s="33">
        <v>160</v>
      </c>
    </row>
    <row r="23" spans="1:13" ht="16.5" x14ac:dyDescent="0.3">
      <c r="A23" s="71" t="s">
        <v>384</v>
      </c>
      <c r="B23" s="60"/>
      <c r="C23" s="33"/>
      <c r="D23" s="33">
        <v>560</v>
      </c>
      <c r="E23" s="33">
        <v>322</v>
      </c>
      <c r="F23" s="33">
        <v>252</v>
      </c>
      <c r="G23" s="33"/>
      <c r="H23" s="33">
        <v>490</v>
      </c>
      <c r="I23" s="33"/>
      <c r="J23" s="33">
        <v>420</v>
      </c>
      <c r="K23" s="33">
        <v>462</v>
      </c>
      <c r="L23" s="33">
        <v>350</v>
      </c>
      <c r="M23" s="33">
        <v>322</v>
      </c>
    </row>
    <row r="24" spans="1:13" ht="16.5" x14ac:dyDescent="0.3">
      <c r="A24" s="57" t="s">
        <v>277</v>
      </c>
      <c r="B24" s="60">
        <v>258.5</v>
      </c>
      <c r="C24" s="33">
        <v>308</v>
      </c>
      <c r="D24" s="33">
        <v>396.00000000000006</v>
      </c>
      <c r="E24" s="33">
        <v>220.00000000000003</v>
      </c>
      <c r="F24" s="33">
        <v>187.00000000000003</v>
      </c>
      <c r="G24" s="33">
        <v>462.00000000000006</v>
      </c>
      <c r="H24" s="33">
        <v>275</v>
      </c>
      <c r="I24" s="33">
        <v>236.50000000000003</v>
      </c>
      <c r="J24" s="33">
        <v>236.50000000000003</v>
      </c>
      <c r="K24" s="33">
        <v>352</v>
      </c>
      <c r="L24" s="33">
        <v>275</v>
      </c>
      <c r="M24" s="33">
        <v>253.00000000000003</v>
      </c>
    </row>
    <row r="25" spans="1:13" ht="16.5" x14ac:dyDescent="0.3">
      <c r="A25" s="71" t="s">
        <v>82</v>
      </c>
      <c r="B25" s="60"/>
      <c r="C25" s="33"/>
      <c r="D25" s="33"/>
      <c r="E25" s="33">
        <v>176</v>
      </c>
      <c r="F25" s="33">
        <v>154</v>
      </c>
      <c r="G25" s="33"/>
      <c r="H25" s="33">
        <v>264</v>
      </c>
      <c r="I25" s="33"/>
      <c r="J25" s="33">
        <v>242.00000000000003</v>
      </c>
      <c r="K25" s="33">
        <v>286</v>
      </c>
      <c r="L25" s="33">
        <v>187.00000000000003</v>
      </c>
      <c r="M25" s="33"/>
    </row>
    <row r="26" spans="1:13" ht="16.5" x14ac:dyDescent="0.3">
      <c r="A26" s="57" t="s">
        <v>298</v>
      </c>
      <c r="B26" s="60"/>
      <c r="C26" s="33"/>
      <c r="D26" s="33"/>
      <c r="E26" s="33"/>
      <c r="F26" s="33"/>
      <c r="G26" s="33"/>
      <c r="H26" s="33"/>
      <c r="I26" s="33"/>
      <c r="J26" s="33">
        <v>275</v>
      </c>
      <c r="K26" s="33"/>
      <c r="L26" s="33"/>
      <c r="M26" s="33">
        <v>220.00000000000003</v>
      </c>
    </row>
    <row r="27" spans="1:13" ht="16.5" x14ac:dyDescent="0.3">
      <c r="A27" s="71" t="s">
        <v>241</v>
      </c>
      <c r="B27" s="60"/>
      <c r="C27" s="33"/>
      <c r="D27" s="33"/>
      <c r="E27" s="33">
        <v>209</v>
      </c>
      <c r="F27" s="33">
        <v>154</v>
      </c>
      <c r="G27" s="33"/>
      <c r="H27" s="33">
        <v>440</v>
      </c>
      <c r="I27" s="33"/>
      <c r="J27" s="33">
        <v>231</v>
      </c>
      <c r="K27" s="33">
        <v>385</v>
      </c>
      <c r="L27" s="33"/>
      <c r="M27" s="33">
        <v>187</v>
      </c>
    </row>
    <row r="28" spans="1:13" ht="16.5" x14ac:dyDescent="0.3">
      <c r="A28" s="57" t="s">
        <v>284</v>
      </c>
      <c r="B28" s="60"/>
      <c r="C28" s="33"/>
      <c r="D28" s="33">
        <v>330</v>
      </c>
      <c r="E28" s="33">
        <v>192.5</v>
      </c>
      <c r="F28" s="33">
        <v>231</v>
      </c>
      <c r="G28" s="33"/>
      <c r="H28" s="33"/>
      <c r="I28" s="33"/>
      <c r="J28" s="33">
        <v>275</v>
      </c>
      <c r="K28" s="33">
        <v>302.5</v>
      </c>
      <c r="L28" s="33"/>
      <c r="M28" s="33">
        <v>137.5</v>
      </c>
    </row>
    <row r="29" spans="1:13" ht="16.5" x14ac:dyDescent="0.3">
      <c r="A29" s="71" t="s">
        <v>299</v>
      </c>
      <c r="B29" s="60"/>
      <c r="C29" s="33">
        <v>275</v>
      </c>
      <c r="D29" s="33"/>
      <c r="E29" s="33"/>
      <c r="F29" s="33"/>
      <c r="G29" s="33">
        <v>300</v>
      </c>
      <c r="H29" s="33">
        <v>225</v>
      </c>
      <c r="I29" s="33"/>
      <c r="J29" s="33">
        <v>200</v>
      </c>
      <c r="K29" s="33"/>
      <c r="L29" s="33"/>
      <c r="M29" s="33">
        <v>165</v>
      </c>
    </row>
    <row r="30" spans="1:13" ht="16.5" x14ac:dyDescent="0.3">
      <c r="A30" s="57" t="s">
        <v>279</v>
      </c>
      <c r="B30" s="60"/>
      <c r="C30" s="33"/>
      <c r="D30" s="33">
        <v>297</v>
      </c>
      <c r="E30" s="33"/>
      <c r="F30" s="33"/>
      <c r="G30" s="33"/>
      <c r="H30" s="33"/>
      <c r="I30" s="33"/>
      <c r="J30" s="33">
        <v>220</v>
      </c>
      <c r="K30" s="33"/>
      <c r="L30" s="33"/>
      <c r="M30" s="33"/>
    </row>
    <row r="31" spans="1:13" ht="16.5" x14ac:dyDescent="0.3">
      <c r="A31" s="71" t="s">
        <v>389</v>
      </c>
      <c r="B31" s="60">
        <v>175</v>
      </c>
      <c r="C31" s="33"/>
      <c r="D31" s="33">
        <v>265</v>
      </c>
      <c r="E31" s="33"/>
      <c r="F31" s="33"/>
      <c r="G31" s="33">
        <v>230</v>
      </c>
      <c r="H31" s="33"/>
      <c r="I31" s="33"/>
      <c r="J31" s="33"/>
      <c r="K31" s="33">
        <v>195</v>
      </c>
      <c r="L31" s="33"/>
      <c r="M31" s="33"/>
    </row>
    <row r="32" spans="1:13" ht="16.5" x14ac:dyDescent="0.3">
      <c r="A32" s="57" t="s">
        <v>423</v>
      </c>
      <c r="B32" s="60"/>
      <c r="C32" s="33"/>
      <c r="D32" s="33">
        <v>311.08000000000004</v>
      </c>
      <c r="E32" s="33">
        <v>171.58900000000003</v>
      </c>
      <c r="F32" s="33">
        <v>148.33500000000001</v>
      </c>
      <c r="G32" s="33"/>
      <c r="H32" s="33">
        <v>314.38000000000005</v>
      </c>
      <c r="I32" s="33"/>
      <c r="J32" s="33">
        <v>249.50200000000001</v>
      </c>
      <c r="K32" s="33">
        <v>330.09899999999999</v>
      </c>
      <c r="L32" s="33">
        <v>201.58600000000001</v>
      </c>
      <c r="M32" s="33">
        <v>184.43700000000001</v>
      </c>
    </row>
    <row r="33" spans="1:13" ht="16.5" x14ac:dyDescent="0.3">
      <c r="A33" s="71" t="s">
        <v>312</v>
      </c>
      <c r="B33" s="60"/>
      <c r="C33" s="33"/>
      <c r="D33" s="33"/>
      <c r="E33" s="33">
        <v>168.3</v>
      </c>
      <c r="F33" s="33">
        <v>184.8</v>
      </c>
      <c r="G33" s="33"/>
      <c r="H33" s="33">
        <v>289.3</v>
      </c>
      <c r="I33" s="33">
        <v>207.9</v>
      </c>
      <c r="J33" s="33">
        <v>231</v>
      </c>
      <c r="K33" s="33">
        <v>289.3</v>
      </c>
      <c r="L33" s="33"/>
      <c r="M33" s="33">
        <v>196.9</v>
      </c>
    </row>
    <row r="34" spans="1:13" ht="16.5" x14ac:dyDescent="0.3">
      <c r="A34" s="57" t="s">
        <v>426</v>
      </c>
      <c r="B34" s="60">
        <v>265</v>
      </c>
      <c r="C34" s="33"/>
      <c r="D34" s="33"/>
      <c r="E34" s="33">
        <v>170</v>
      </c>
      <c r="F34" s="33">
        <v>140</v>
      </c>
      <c r="G34" s="33"/>
      <c r="H34" s="33">
        <v>315</v>
      </c>
      <c r="I34" s="33"/>
      <c r="J34" s="33">
        <v>200</v>
      </c>
      <c r="K34" s="33"/>
      <c r="L34" s="33"/>
      <c r="M34" s="33"/>
    </row>
    <row r="35" spans="1:13" ht="16.5" x14ac:dyDescent="0.3">
      <c r="A35" s="71" t="s">
        <v>68</v>
      </c>
      <c r="B35" s="60">
        <v>286</v>
      </c>
      <c r="C35" s="33">
        <v>341</v>
      </c>
      <c r="D35" s="33">
        <v>396</v>
      </c>
      <c r="E35" s="33"/>
      <c r="F35" s="33">
        <v>132</v>
      </c>
      <c r="G35" s="33"/>
      <c r="H35" s="33">
        <v>319</v>
      </c>
      <c r="I35" s="33"/>
      <c r="J35" s="33">
        <v>242</v>
      </c>
      <c r="K35" s="33">
        <v>374</v>
      </c>
      <c r="L35" s="33">
        <v>264</v>
      </c>
      <c r="M35" s="33">
        <v>209</v>
      </c>
    </row>
    <row r="36" spans="1:13" ht="16.5" x14ac:dyDescent="0.3">
      <c r="A36" s="57" t="s">
        <v>251</v>
      </c>
      <c r="B36" s="60"/>
      <c r="C36" s="33"/>
      <c r="D36" s="33"/>
      <c r="E36" s="33"/>
      <c r="F36" s="33"/>
      <c r="G36" s="33"/>
      <c r="H36" s="33">
        <v>327.25</v>
      </c>
      <c r="I36" s="33"/>
      <c r="J36" s="33">
        <v>221.375</v>
      </c>
      <c r="K36" s="33"/>
      <c r="L36" s="33">
        <v>197.3125</v>
      </c>
      <c r="M36" s="33"/>
    </row>
    <row r="37" spans="1:13" ht="16.5" x14ac:dyDescent="0.3">
      <c r="A37" s="71" t="s">
        <v>314</v>
      </c>
      <c r="B37" s="60"/>
      <c r="C37" s="33"/>
      <c r="D37" s="33"/>
      <c r="E37" s="33">
        <v>165</v>
      </c>
      <c r="F37" s="33">
        <v>160</v>
      </c>
      <c r="G37" s="33"/>
      <c r="H37" s="33">
        <v>285</v>
      </c>
      <c r="I37" s="33"/>
      <c r="J37" s="33">
        <v>285</v>
      </c>
      <c r="K37" s="33"/>
      <c r="L37" s="33">
        <v>245</v>
      </c>
      <c r="M37" s="33">
        <v>165</v>
      </c>
    </row>
    <row r="38" spans="1:13" ht="17.25" thickBot="1" x14ac:dyDescent="0.35">
      <c r="A38" s="61" t="s">
        <v>256</v>
      </c>
      <c r="B38" s="62">
        <v>245</v>
      </c>
      <c r="C38" s="39">
        <v>305</v>
      </c>
      <c r="D38" s="39">
        <v>430</v>
      </c>
      <c r="E38" s="39">
        <v>145</v>
      </c>
      <c r="F38" s="39">
        <v>145</v>
      </c>
      <c r="G38" s="39"/>
      <c r="H38" s="39"/>
      <c r="I38" s="39">
        <v>175</v>
      </c>
      <c r="J38" s="39">
        <v>215</v>
      </c>
      <c r="K38" s="39">
        <v>345</v>
      </c>
      <c r="L38" s="39">
        <v>215</v>
      </c>
      <c r="M38" s="39">
        <v>185</v>
      </c>
    </row>
    <row r="39" spans="1:13" ht="15.75" thickTop="1" x14ac:dyDescent="0.25"/>
    <row r="40" spans="1:13" x14ac:dyDescent="0.25">
      <c r="A40" s="48" t="s">
        <v>186</v>
      </c>
      <c r="B40" s="41">
        <f>AVERAGE(B4:B38)</f>
        <v>277.4909090909091</v>
      </c>
      <c r="C40" s="41">
        <f>AVERAGE(C4:C38)</f>
        <v>326.76249999999999</v>
      </c>
      <c r="D40" s="41">
        <f t="shared" ref="D40:M40" si="0">AVERAGE(D4:D38)</f>
        <v>360.3936956521739</v>
      </c>
      <c r="E40" s="41">
        <f t="shared" si="0"/>
        <v>183.15495652173914</v>
      </c>
      <c r="F40" s="41">
        <f t="shared" si="0"/>
        <v>161.50740000000002</v>
      </c>
      <c r="G40" s="41">
        <f t="shared" si="0"/>
        <v>357.04499999999996</v>
      </c>
      <c r="H40" s="41">
        <f t="shared" si="0"/>
        <v>312.52630434782611</v>
      </c>
      <c r="I40" s="41">
        <f t="shared" si="0"/>
        <v>211.88750000000002</v>
      </c>
      <c r="J40" s="41">
        <f t="shared" si="0"/>
        <v>252.53112121212121</v>
      </c>
      <c r="K40" s="41">
        <f t="shared" si="0"/>
        <v>328.6124375</v>
      </c>
      <c r="L40" s="41">
        <f t="shared" si="0"/>
        <v>235.95350000000002</v>
      </c>
      <c r="M40" s="41">
        <f t="shared" si="0"/>
        <v>201.88747826086959</v>
      </c>
    </row>
    <row r="41" spans="1:13" x14ac:dyDescent="0.25">
      <c r="A41" s="48" t="s">
        <v>187</v>
      </c>
      <c r="B41" s="41">
        <f>STDEV(B4:B38)</f>
        <v>55.00637153176816</v>
      </c>
      <c r="C41" s="41">
        <f t="shared" ref="C41:M41" si="1">STDEV(C4:C38)</f>
        <v>48.182323363680098</v>
      </c>
      <c r="D41" s="41">
        <f t="shared" si="1"/>
        <v>91.341873328837281</v>
      </c>
      <c r="E41" s="41">
        <f t="shared" si="1"/>
        <v>45.885801567565721</v>
      </c>
      <c r="F41" s="41">
        <f t="shared" si="1"/>
        <v>39.42926596873604</v>
      </c>
      <c r="G41" s="41">
        <f t="shared" si="1"/>
        <v>99.290249185573842</v>
      </c>
      <c r="H41" s="41">
        <f t="shared" si="1"/>
        <v>72.664722468355592</v>
      </c>
      <c r="I41" s="41">
        <f t="shared" si="1"/>
        <v>39.207231020383475</v>
      </c>
      <c r="J41" s="41">
        <f t="shared" si="1"/>
        <v>50.313474887298945</v>
      </c>
      <c r="K41" s="41">
        <f t="shared" si="1"/>
        <v>74.093434043752112</v>
      </c>
      <c r="L41" s="41">
        <f t="shared" si="1"/>
        <v>50.052278304788366</v>
      </c>
      <c r="M41" s="41">
        <f t="shared" si="1"/>
        <v>55.508770145617888</v>
      </c>
    </row>
    <row r="42" spans="1:13" x14ac:dyDescent="0.25">
      <c r="A42" s="48" t="s">
        <v>188</v>
      </c>
      <c r="B42" s="41">
        <f>SUM(B40:B41)</f>
        <v>332.49728062267724</v>
      </c>
      <c r="C42" s="41">
        <f t="shared" ref="C42:M42" si="2">SUM(C40:C41)</f>
        <v>374.94482336368009</v>
      </c>
      <c r="D42" s="41">
        <f t="shared" si="2"/>
        <v>451.73556898101117</v>
      </c>
      <c r="E42" s="41">
        <f t="shared" si="2"/>
        <v>229.04075808930486</v>
      </c>
      <c r="F42" s="41">
        <f t="shared" si="2"/>
        <v>200.93666596873607</v>
      </c>
      <c r="G42" s="41">
        <f t="shared" si="2"/>
        <v>456.33524918557379</v>
      </c>
      <c r="H42" s="41">
        <f t="shared" si="2"/>
        <v>385.1910268161817</v>
      </c>
      <c r="I42" s="41">
        <f t="shared" si="2"/>
        <v>251.09473102038351</v>
      </c>
      <c r="J42" s="41">
        <f t="shared" si="2"/>
        <v>302.84459609942013</v>
      </c>
      <c r="K42" s="41">
        <f t="shared" si="2"/>
        <v>402.7058715437521</v>
      </c>
      <c r="L42" s="41">
        <f t="shared" si="2"/>
        <v>286.00577830478841</v>
      </c>
      <c r="M42" s="41">
        <f t="shared" si="2"/>
        <v>257.39624840648747</v>
      </c>
    </row>
    <row r="44" spans="1:13" x14ac:dyDescent="0.25">
      <c r="A44" s="72" t="s">
        <v>195</v>
      </c>
      <c r="B44" s="40"/>
      <c r="C44" s="40"/>
    </row>
    <row r="45" spans="1:13" x14ac:dyDescent="0.25">
      <c r="A45" s="43" t="s">
        <v>193</v>
      </c>
      <c r="B45" s="40"/>
      <c r="C45" s="40"/>
    </row>
    <row r="46" spans="1:13" x14ac:dyDescent="0.25">
      <c r="A46" s="44" t="s">
        <v>191</v>
      </c>
      <c r="B46" s="45" t="s">
        <v>192</v>
      </c>
      <c r="C46" s="40"/>
    </row>
    <row r="47" spans="1:13" x14ac:dyDescent="0.25">
      <c r="A47" s="46" t="s">
        <v>189</v>
      </c>
      <c r="B47" s="47" t="s">
        <v>190</v>
      </c>
      <c r="C47" s="40"/>
    </row>
  </sheetData>
  <mergeCells count="1">
    <mergeCell ref="B1:M1"/>
  </mergeCells>
  <conditionalFormatting pivot="1" sqref="B4:M38">
    <cfRule type="cellIs" dxfId="77" priority="4" operator="greaterThan">
      <formula>B$42</formula>
    </cfRule>
  </conditionalFormatting>
  <conditionalFormatting pivot="1" sqref="B4:M38">
    <cfRule type="cellIs" dxfId="76" priority="3" operator="between">
      <formula>B$40</formula>
      <formula>B$42</formula>
    </cfRule>
  </conditionalFormatting>
  <conditionalFormatting pivot="1" sqref="B4:M38">
    <cfRule type="cellIs" dxfId="75" priority="2" operator="lessThan">
      <formula>B$40</formula>
    </cfRule>
  </conditionalFormatting>
  <conditionalFormatting pivot="1" sqref="B4:M38">
    <cfRule type="containsBlanks" dxfId="74" priority="1">
      <formula>LEN(TRIM(B4))=0</formula>
    </cfRule>
  </conditionalFormatting>
  <hyperlinks>
    <hyperlink ref="A1" location="Summary!A1" display="Link to SUMMARY Worksheet" xr:uid="{850CD93D-73E6-4086-88F0-EB94D37C2466}"/>
  </hyperlinks>
  <pageMargins left="0.7" right="0.7" top="0.75" bottom="0.75" header="0.3" footer="0.3"/>
  <headerFooter>
    <oddHeader>&amp;C&amp;"Calibri"&amp;12&amp;KFF0000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EF1AB-EBBA-4B67-AF58-830BADDA5999}">
  <sheetPr>
    <tabColor theme="2" tint="-9.9978637043366805E-2"/>
  </sheetPr>
  <dimension ref="A1:F389"/>
  <sheetViews>
    <sheetView showGridLines="0" workbookViewId="0">
      <pane ySplit="2" topLeftCell="A3" activePane="bottomLeft" state="frozen"/>
      <selection activeCell="A2" sqref="A2"/>
      <selection pane="bottomLeft" activeCell="A2" sqref="A2"/>
    </sheetView>
  </sheetViews>
  <sheetFormatPr defaultRowHeight="15" x14ac:dyDescent="0.25"/>
  <cols>
    <col min="1" max="6" width="43.7109375" customWidth="1"/>
  </cols>
  <sheetData>
    <row r="1" spans="1:6" ht="24.75" thickBot="1" x14ac:dyDescent="0.45">
      <c r="A1" s="26" t="s">
        <v>194</v>
      </c>
      <c r="B1" s="164" t="s">
        <v>196</v>
      </c>
      <c r="C1" s="164"/>
      <c r="D1" s="164"/>
      <c r="E1" s="164"/>
      <c r="F1" s="164"/>
    </row>
    <row r="2" spans="1:6" ht="30.75" thickTop="1" x14ac:dyDescent="0.25">
      <c r="A2" s="2" t="s">
        <v>112</v>
      </c>
      <c r="B2" s="1" t="s">
        <v>0</v>
      </c>
      <c r="C2" s="2" t="s">
        <v>1</v>
      </c>
      <c r="D2" s="2" t="s">
        <v>2</v>
      </c>
      <c r="E2" s="1" t="s">
        <v>3</v>
      </c>
      <c r="F2" s="3" t="s">
        <v>4</v>
      </c>
    </row>
    <row r="3" spans="1:6" x14ac:dyDescent="0.25">
      <c r="A3" s="6" t="s">
        <v>338</v>
      </c>
      <c r="B3" s="6" t="s">
        <v>5</v>
      </c>
      <c r="C3" s="6" t="s">
        <v>93</v>
      </c>
      <c r="D3" s="6" t="s">
        <v>18</v>
      </c>
      <c r="E3" s="110">
        <v>390</v>
      </c>
      <c r="F3" s="6" t="s">
        <v>334</v>
      </c>
    </row>
    <row r="4" spans="1:6" x14ac:dyDescent="0.25">
      <c r="A4" s="9" t="s">
        <v>338</v>
      </c>
      <c r="B4" s="9" t="s">
        <v>329</v>
      </c>
      <c r="C4" s="9" t="s">
        <v>93</v>
      </c>
      <c r="D4" s="9" t="s">
        <v>42</v>
      </c>
      <c r="E4" s="111">
        <v>360</v>
      </c>
      <c r="F4" s="9" t="s">
        <v>335</v>
      </c>
    </row>
    <row r="5" spans="1:6" x14ac:dyDescent="0.25">
      <c r="A5" s="6" t="s">
        <v>338</v>
      </c>
      <c r="B5" s="6" t="s">
        <v>330</v>
      </c>
      <c r="C5" s="6" t="s">
        <v>93</v>
      </c>
      <c r="D5" s="6" t="s">
        <v>7</v>
      </c>
      <c r="E5" s="110">
        <v>300</v>
      </c>
      <c r="F5" s="6"/>
    </row>
    <row r="6" spans="1:6" x14ac:dyDescent="0.25">
      <c r="A6" s="9" t="s">
        <v>338</v>
      </c>
      <c r="B6" s="9" t="s">
        <v>330</v>
      </c>
      <c r="C6" s="9" t="s">
        <v>93</v>
      </c>
      <c r="D6" s="9" t="s">
        <v>10</v>
      </c>
      <c r="E6" s="111">
        <v>260</v>
      </c>
      <c r="F6" s="9" t="s">
        <v>336</v>
      </c>
    </row>
    <row r="7" spans="1:6" x14ac:dyDescent="0.25">
      <c r="A7" s="6" t="s">
        <v>338</v>
      </c>
      <c r="B7" s="6" t="s">
        <v>330</v>
      </c>
      <c r="C7" s="6" t="s">
        <v>93</v>
      </c>
      <c r="D7" s="6" t="s">
        <v>25</v>
      </c>
      <c r="E7" s="110">
        <v>190</v>
      </c>
      <c r="F7" s="6"/>
    </row>
    <row r="8" spans="1:6" x14ac:dyDescent="0.25">
      <c r="A8" s="9" t="s">
        <v>338</v>
      </c>
      <c r="B8" s="9" t="s">
        <v>330</v>
      </c>
      <c r="C8" s="9" t="s">
        <v>93</v>
      </c>
      <c r="D8" s="9" t="s">
        <v>12</v>
      </c>
      <c r="E8" s="111">
        <v>160</v>
      </c>
      <c r="F8" s="9"/>
    </row>
    <row r="9" spans="1:6" x14ac:dyDescent="0.25">
      <c r="A9" s="6" t="s">
        <v>338</v>
      </c>
      <c r="B9" s="6" t="s">
        <v>330</v>
      </c>
      <c r="C9" s="6" t="s">
        <v>331</v>
      </c>
      <c r="D9" s="6" t="s">
        <v>10</v>
      </c>
      <c r="E9" s="110">
        <v>260</v>
      </c>
      <c r="F9" s="6"/>
    </row>
    <row r="10" spans="1:6" x14ac:dyDescent="0.25">
      <c r="A10" s="9" t="s">
        <v>338</v>
      </c>
      <c r="B10" s="9" t="s">
        <v>330</v>
      </c>
      <c r="C10" s="9" t="s">
        <v>331</v>
      </c>
      <c r="D10" s="9" t="s">
        <v>13</v>
      </c>
      <c r="E10" s="111">
        <v>230</v>
      </c>
      <c r="F10" s="9"/>
    </row>
    <row r="11" spans="1:6" x14ac:dyDescent="0.25">
      <c r="A11" s="6" t="s">
        <v>338</v>
      </c>
      <c r="B11" s="6" t="s">
        <v>330</v>
      </c>
      <c r="C11" s="6" t="s">
        <v>208</v>
      </c>
      <c r="D11" s="6" t="s">
        <v>10</v>
      </c>
      <c r="E11" s="110">
        <v>200</v>
      </c>
      <c r="F11" s="6"/>
    </row>
    <row r="12" spans="1:6" x14ac:dyDescent="0.25">
      <c r="A12" s="9" t="s">
        <v>338</v>
      </c>
      <c r="B12" s="9" t="s">
        <v>14</v>
      </c>
      <c r="C12" s="9" t="s">
        <v>332</v>
      </c>
      <c r="D12" s="9" t="s">
        <v>34</v>
      </c>
      <c r="E12" s="111">
        <v>230</v>
      </c>
      <c r="F12" s="9" t="s">
        <v>337</v>
      </c>
    </row>
    <row r="13" spans="1:6" x14ac:dyDescent="0.25">
      <c r="A13" s="6" t="s">
        <v>338</v>
      </c>
      <c r="B13" s="6" t="s">
        <v>330</v>
      </c>
      <c r="C13" s="6" t="s">
        <v>333</v>
      </c>
      <c r="D13" s="6" t="s">
        <v>13</v>
      </c>
      <c r="E13" s="110">
        <v>200</v>
      </c>
      <c r="F13" s="6"/>
    </row>
    <row r="14" spans="1:6" ht="15.75" thickBot="1" x14ac:dyDescent="0.3">
      <c r="A14" s="15" t="s">
        <v>338</v>
      </c>
      <c r="B14" s="15" t="s">
        <v>330</v>
      </c>
      <c r="C14" s="15" t="s">
        <v>236</v>
      </c>
      <c r="D14" s="15" t="s">
        <v>43</v>
      </c>
      <c r="E14" s="112">
        <v>180</v>
      </c>
      <c r="F14" s="15"/>
    </row>
    <row r="15" spans="1:6" ht="15.75" thickTop="1" x14ac:dyDescent="0.25">
      <c r="A15" s="14" t="s">
        <v>92</v>
      </c>
      <c r="B15" s="14" t="s">
        <v>5</v>
      </c>
      <c r="C15" s="14" t="s">
        <v>93</v>
      </c>
      <c r="D15" s="14" t="s">
        <v>40</v>
      </c>
      <c r="E15" s="113">
        <v>470.25</v>
      </c>
      <c r="F15" s="14" t="s">
        <v>94</v>
      </c>
    </row>
    <row r="16" spans="1:6" x14ac:dyDescent="0.25">
      <c r="A16" s="9" t="s">
        <v>92</v>
      </c>
      <c r="B16" s="9" t="s">
        <v>5</v>
      </c>
      <c r="C16" s="9" t="s">
        <v>93</v>
      </c>
      <c r="D16" s="9" t="s">
        <v>18</v>
      </c>
      <c r="E16" s="111">
        <v>370.97500000000002</v>
      </c>
      <c r="F16" s="9" t="s">
        <v>95</v>
      </c>
    </row>
    <row r="17" spans="1:6" x14ac:dyDescent="0.25">
      <c r="A17" s="6" t="s">
        <v>92</v>
      </c>
      <c r="B17" s="6" t="s">
        <v>5</v>
      </c>
      <c r="C17" s="6" t="s">
        <v>93</v>
      </c>
      <c r="D17" s="6" t="s">
        <v>21</v>
      </c>
      <c r="E17" s="110">
        <v>339.625</v>
      </c>
      <c r="F17" s="6" t="s">
        <v>96</v>
      </c>
    </row>
    <row r="18" spans="1:6" x14ac:dyDescent="0.25">
      <c r="A18" s="9" t="s">
        <v>92</v>
      </c>
      <c r="B18" s="9" t="s">
        <v>5</v>
      </c>
      <c r="C18" s="9" t="s">
        <v>93</v>
      </c>
      <c r="D18" s="9" t="s">
        <v>42</v>
      </c>
      <c r="E18" s="111">
        <v>266.47500000000002</v>
      </c>
      <c r="F18" s="9" t="s">
        <v>97</v>
      </c>
    </row>
    <row r="19" spans="1:6" x14ac:dyDescent="0.25">
      <c r="A19" s="6" t="s">
        <v>92</v>
      </c>
      <c r="B19" s="6" t="s">
        <v>5</v>
      </c>
      <c r="C19" s="6" t="s">
        <v>93</v>
      </c>
      <c r="D19" s="6" t="s">
        <v>10</v>
      </c>
      <c r="E19" s="110">
        <v>219.45</v>
      </c>
      <c r="F19" s="6" t="s">
        <v>98</v>
      </c>
    </row>
    <row r="20" spans="1:6" ht="30" x14ac:dyDescent="0.25">
      <c r="A20" s="9" t="s">
        <v>92</v>
      </c>
      <c r="B20" s="9" t="s">
        <v>5</v>
      </c>
      <c r="C20" s="9" t="s">
        <v>93</v>
      </c>
      <c r="D20" s="9" t="s">
        <v>34</v>
      </c>
      <c r="E20" s="111">
        <v>182.875</v>
      </c>
      <c r="F20" s="9" t="s">
        <v>99</v>
      </c>
    </row>
    <row r="21" spans="1:6" x14ac:dyDescent="0.25">
      <c r="A21" s="6" t="s">
        <v>92</v>
      </c>
      <c r="B21" s="6" t="s">
        <v>5</v>
      </c>
      <c r="C21" s="6" t="s">
        <v>93</v>
      </c>
      <c r="D21" s="6" t="s">
        <v>12</v>
      </c>
      <c r="E21" s="110">
        <v>156.75</v>
      </c>
      <c r="F21" s="6" t="s">
        <v>100</v>
      </c>
    </row>
    <row r="22" spans="1:6" ht="30" x14ac:dyDescent="0.25">
      <c r="A22" s="9" t="s">
        <v>92</v>
      </c>
      <c r="B22" s="9" t="s">
        <v>5</v>
      </c>
      <c r="C22" s="9" t="s">
        <v>93</v>
      </c>
      <c r="D22" s="9" t="s">
        <v>34</v>
      </c>
      <c r="E22" s="111">
        <v>256.02499999999998</v>
      </c>
      <c r="F22" s="9" t="s">
        <v>101</v>
      </c>
    </row>
    <row r="23" spans="1:6" x14ac:dyDescent="0.25">
      <c r="A23" s="6" t="s">
        <v>92</v>
      </c>
      <c r="B23" s="6" t="s">
        <v>5</v>
      </c>
      <c r="C23" s="6" t="s">
        <v>93</v>
      </c>
      <c r="D23" s="6" t="s">
        <v>13</v>
      </c>
      <c r="E23" s="110">
        <v>203.77500000000001</v>
      </c>
      <c r="F23" s="6" t="s">
        <v>102</v>
      </c>
    </row>
    <row r="24" spans="1:6" x14ac:dyDescent="0.25">
      <c r="A24" s="9" t="s">
        <v>92</v>
      </c>
      <c r="B24" s="9" t="s">
        <v>5</v>
      </c>
      <c r="C24" s="9" t="s">
        <v>93</v>
      </c>
      <c r="D24" s="9" t="s">
        <v>43</v>
      </c>
      <c r="E24" s="111">
        <v>161.97499999999999</v>
      </c>
      <c r="F24" s="9" t="s">
        <v>103</v>
      </c>
    </row>
    <row r="25" spans="1:6" ht="75" x14ac:dyDescent="0.25">
      <c r="A25" s="6" t="s">
        <v>92</v>
      </c>
      <c r="B25" s="6" t="s">
        <v>104</v>
      </c>
      <c r="C25" s="6" t="s">
        <v>93</v>
      </c>
      <c r="D25" s="6" t="s">
        <v>18</v>
      </c>
      <c r="E25" s="110">
        <v>242</v>
      </c>
      <c r="F25" s="6" t="s">
        <v>105</v>
      </c>
    </row>
    <row r="26" spans="1:6" ht="75" x14ac:dyDescent="0.25">
      <c r="A26" s="9" t="s">
        <v>92</v>
      </c>
      <c r="B26" s="9" t="s">
        <v>104</v>
      </c>
      <c r="C26" s="9" t="s">
        <v>93</v>
      </c>
      <c r="D26" s="9" t="s">
        <v>21</v>
      </c>
      <c r="E26" s="111">
        <v>176</v>
      </c>
      <c r="F26" s="9" t="s">
        <v>106</v>
      </c>
    </row>
    <row r="27" spans="1:6" ht="75" x14ac:dyDescent="0.25">
      <c r="A27" s="6" t="s">
        <v>92</v>
      </c>
      <c r="B27" s="6" t="s">
        <v>104</v>
      </c>
      <c r="C27" s="6" t="s">
        <v>93</v>
      </c>
      <c r="D27" s="6" t="s">
        <v>42</v>
      </c>
      <c r="E27" s="110">
        <v>115.5</v>
      </c>
      <c r="F27" s="6" t="s">
        <v>106</v>
      </c>
    </row>
    <row r="28" spans="1:6" ht="75" x14ac:dyDescent="0.25">
      <c r="A28" s="9" t="s">
        <v>92</v>
      </c>
      <c r="B28" s="9" t="s">
        <v>104</v>
      </c>
      <c r="C28" s="9" t="s">
        <v>93</v>
      </c>
      <c r="D28" s="9" t="s">
        <v>10</v>
      </c>
      <c r="E28" s="111">
        <v>95</v>
      </c>
      <c r="F28" s="9" t="s">
        <v>107</v>
      </c>
    </row>
    <row r="29" spans="1:6" ht="90" x14ac:dyDescent="0.25">
      <c r="A29" s="6" t="s">
        <v>92</v>
      </c>
      <c r="B29" s="6" t="s">
        <v>104</v>
      </c>
      <c r="C29" s="6" t="s">
        <v>93</v>
      </c>
      <c r="D29" s="6" t="s">
        <v>34</v>
      </c>
      <c r="E29" s="110">
        <v>80</v>
      </c>
      <c r="F29" s="6" t="s">
        <v>108</v>
      </c>
    </row>
    <row r="30" spans="1:6" ht="90" x14ac:dyDescent="0.25">
      <c r="A30" s="9" t="s">
        <v>92</v>
      </c>
      <c r="B30" s="9" t="s">
        <v>104</v>
      </c>
      <c r="C30" s="9" t="s">
        <v>93</v>
      </c>
      <c r="D30" s="9" t="s">
        <v>34</v>
      </c>
      <c r="E30" s="111">
        <v>148.5</v>
      </c>
      <c r="F30" s="9" t="s">
        <v>109</v>
      </c>
    </row>
    <row r="31" spans="1:6" ht="75" x14ac:dyDescent="0.25">
      <c r="A31" s="6" t="s">
        <v>92</v>
      </c>
      <c r="B31" s="6" t="s">
        <v>104</v>
      </c>
      <c r="C31" s="6" t="s">
        <v>93</v>
      </c>
      <c r="D31" s="6" t="s">
        <v>13</v>
      </c>
      <c r="E31" s="110">
        <v>82.5</v>
      </c>
      <c r="F31" s="6" t="s">
        <v>110</v>
      </c>
    </row>
    <row r="32" spans="1:6" ht="75.75" thickBot="1" x14ac:dyDescent="0.3">
      <c r="A32" s="15" t="s">
        <v>92</v>
      </c>
      <c r="B32" s="15" t="s">
        <v>104</v>
      </c>
      <c r="C32" s="15" t="s">
        <v>93</v>
      </c>
      <c r="D32" s="15" t="s">
        <v>43</v>
      </c>
      <c r="E32" s="112">
        <v>66</v>
      </c>
      <c r="F32" s="15" t="s">
        <v>111</v>
      </c>
    </row>
    <row r="33" spans="1:6" ht="30.75" thickTop="1" x14ac:dyDescent="0.25">
      <c r="A33" s="14" t="s">
        <v>343</v>
      </c>
      <c r="B33" s="14" t="s">
        <v>339</v>
      </c>
      <c r="C33" s="14" t="s">
        <v>259</v>
      </c>
      <c r="D33" s="14" t="s">
        <v>42</v>
      </c>
      <c r="E33" s="113">
        <v>210</v>
      </c>
      <c r="F33" s="14"/>
    </row>
    <row r="34" spans="1:6" ht="30" x14ac:dyDescent="0.25">
      <c r="A34" s="9" t="s">
        <v>343</v>
      </c>
      <c r="B34" s="9" t="s">
        <v>5</v>
      </c>
      <c r="C34" s="9" t="s">
        <v>259</v>
      </c>
      <c r="D34" s="9" t="s">
        <v>42</v>
      </c>
      <c r="E34" s="111">
        <v>210</v>
      </c>
      <c r="F34" s="9"/>
    </row>
    <row r="35" spans="1:6" ht="30" x14ac:dyDescent="0.25">
      <c r="A35" s="6" t="s">
        <v>343</v>
      </c>
      <c r="B35" s="6" t="s">
        <v>340</v>
      </c>
      <c r="C35" s="6" t="s">
        <v>259</v>
      </c>
      <c r="D35" s="6" t="s">
        <v>42</v>
      </c>
      <c r="E35" s="110">
        <v>210</v>
      </c>
      <c r="F35" s="6"/>
    </row>
    <row r="36" spans="1:6" ht="30" x14ac:dyDescent="0.25">
      <c r="A36" s="9" t="s">
        <v>343</v>
      </c>
      <c r="B36" s="9" t="s">
        <v>340</v>
      </c>
      <c r="C36" s="9" t="s">
        <v>259</v>
      </c>
      <c r="D36" s="9" t="s">
        <v>10</v>
      </c>
      <c r="E36" s="111">
        <v>190</v>
      </c>
      <c r="F36" s="9"/>
    </row>
    <row r="37" spans="1:6" ht="30" x14ac:dyDescent="0.25">
      <c r="A37" s="6" t="s">
        <v>343</v>
      </c>
      <c r="B37" s="6" t="s">
        <v>5</v>
      </c>
      <c r="C37" s="6" t="s">
        <v>259</v>
      </c>
      <c r="D37" s="6" t="s">
        <v>18</v>
      </c>
      <c r="E37" s="110">
        <v>230</v>
      </c>
      <c r="F37" s="6"/>
    </row>
    <row r="38" spans="1:6" ht="30" x14ac:dyDescent="0.25">
      <c r="A38" s="9" t="s">
        <v>343</v>
      </c>
      <c r="B38" s="9" t="s">
        <v>339</v>
      </c>
      <c r="C38" s="9" t="s">
        <v>341</v>
      </c>
      <c r="D38" s="9" t="s">
        <v>42</v>
      </c>
      <c r="E38" s="111">
        <v>210</v>
      </c>
      <c r="F38" s="9"/>
    </row>
    <row r="39" spans="1:6" ht="30" x14ac:dyDescent="0.25">
      <c r="A39" s="6" t="s">
        <v>343</v>
      </c>
      <c r="B39" s="6" t="s">
        <v>5</v>
      </c>
      <c r="C39" s="6" t="s">
        <v>341</v>
      </c>
      <c r="D39" s="6" t="s">
        <v>42</v>
      </c>
      <c r="E39" s="110">
        <v>210</v>
      </c>
      <c r="F39" s="6"/>
    </row>
    <row r="40" spans="1:6" ht="30" x14ac:dyDescent="0.25">
      <c r="A40" s="9" t="s">
        <v>343</v>
      </c>
      <c r="B40" s="9" t="s">
        <v>340</v>
      </c>
      <c r="C40" s="9" t="s">
        <v>341</v>
      </c>
      <c r="D40" s="9" t="s">
        <v>42</v>
      </c>
      <c r="E40" s="111">
        <v>210</v>
      </c>
      <c r="F40" s="9"/>
    </row>
    <row r="41" spans="1:6" ht="30" x14ac:dyDescent="0.25">
      <c r="A41" s="6" t="s">
        <v>343</v>
      </c>
      <c r="B41" s="6" t="s">
        <v>340</v>
      </c>
      <c r="C41" s="6" t="s">
        <v>341</v>
      </c>
      <c r="D41" s="6" t="s">
        <v>10</v>
      </c>
      <c r="E41" s="110">
        <v>190</v>
      </c>
      <c r="F41" s="6"/>
    </row>
    <row r="42" spans="1:6" ht="30" x14ac:dyDescent="0.25">
      <c r="A42" s="9" t="s">
        <v>343</v>
      </c>
      <c r="B42" s="9" t="s">
        <v>5</v>
      </c>
      <c r="C42" s="9" t="s">
        <v>341</v>
      </c>
      <c r="D42" s="9" t="s">
        <v>18</v>
      </c>
      <c r="E42" s="111">
        <v>230</v>
      </c>
      <c r="F42" s="9"/>
    </row>
    <row r="43" spans="1:6" ht="30" x14ac:dyDescent="0.25">
      <c r="A43" s="6" t="s">
        <v>343</v>
      </c>
      <c r="B43" s="6" t="s">
        <v>339</v>
      </c>
      <c r="C43" s="6" t="s">
        <v>342</v>
      </c>
      <c r="D43" s="6" t="s">
        <v>42</v>
      </c>
      <c r="E43" s="110">
        <v>210</v>
      </c>
      <c r="F43" s="6"/>
    </row>
    <row r="44" spans="1:6" ht="30" x14ac:dyDescent="0.25">
      <c r="A44" s="9" t="s">
        <v>343</v>
      </c>
      <c r="B44" s="9" t="s">
        <v>5</v>
      </c>
      <c r="C44" s="9" t="s">
        <v>342</v>
      </c>
      <c r="D44" s="9" t="s">
        <v>42</v>
      </c>
      <c r="E44" s="111">
        <v>210</v>
      </c>
      <c r="F44" s="9"/>
    </row>
    <row r="45" spans="1:6" ht="30" x14ac:dyDescent="0.25">
      <c r="A45" s="6" t="s">
        <v>343</v>
      </c>
      <c r="B45" s="6" t="s">
        <v>340</v>
      </c>
      <c r="C45" s="6" t="s">
        <v>342</v>
      </c>
      <c r="D45" s="6" t="s">
        <v>42</v>
      </c>
      <c r="E45" s="110">
        <v>210</v>
      </c>
      <c r="F45" s="6"/>
    </row>
    <row r="46" spans="1:6" ht="30" x14ac:dyDescent="0.25">
      <c r="A46" s="9" t="s">
        <v>343</v>
      </c>
      <c r="B46" s="9" t="s">
        <v>340</v>
      </c>
      <c r="C46" s="9" t="s">
        <v>342</v>
      </c>
      <c r="D46" s="9" t="s">
        <v>10</v>
      </c>
      <c r="E46" s="111">
        <v>190</v>
      </c>
      <c r="F46" s="9"/>
    </row>
    <row r="47" spans="1:6" ht="30.75" thickBot="1" x14ac:dyDescent="0.3">
      <c r="A47" s="7" t="s">
        <v>343</v>
      </c>
      <c r="B47" s="7" t="s">
        <v>5</v>
      </c>
      <c r="C47" s="7" t="s">
        <v>342</v>
      </c>
      <c r="D47" s="7" t="s">
        <v>18</v>
      </c>
      <c r="E47" s="114">
        <v>230</v>
      </c>
      <c r="F47" s="7"/>
    </row>
    <row r="48" spans="1:6" ht="15.75" thickTop="1" x14ac:dyDescent="0.25">
      <c r="A48" s="95" t="s">
        <v>197</v>
      </c>
      <c r="B48" s="95" t="s">
        <v>198</v>
      </c>
      <c r="C48" s="95" t="s">
        <v>199</v>
      </c>
      <c r="D48" s="95" t="s">
        <v>40</v>
      </c>
      <c r="E48" s="115">
        <v>330</v>
      </c>
      <c r="F48" s="95" t="s">
        <v>202</v>
      </c>
    </row>
    <row r="49" spans="1:6" x14ac:dyDescent="0.25">
      <c r="A49" s="6" t="s">
        <v>197</v>
      </c>
      <c r="B49" s="6" t="s">
        <v>198</v>
      </c>
      <c r="C49" s="6" t="s">
        <v>199</v>
      </c>
      <c r="D49" s="6" t="s">
        <v>40</v>
      </c>
      <c r="E49" s="110">
        <v>330</v>
      </c>
      <c r="F49" s="6" t="s">
        <v>203</v>
      </c>
    </row>
    <row r="50" spans="1:6" x14ac:dyDescent="0.25">
      <c r="A50" s="9" t="s">
        <v>197</v>
      </c>
      <c r="B50" s="9" t="s">
        <v>198</v>
      </c>
      <c r="C50" s="9" t="s">
        <v>200</v>
      </c>
      <c r="D50" s="9" t="s">
        <v>10</v>
      </c>
      <c r="E50" s="111">
        <v>275</v>
      </c>
      <c r="F50" s="9" t="s">
        <v>204</v>
      </c>
    </row>
    <row r="51" spans="1:6" ht="15.75" thickBot="1" x14ac:dyDescent="0.3">
      <c r="A51" s="7" t="s">
        <v>197</v>
      </c>
      <c r="B51" s="7" t="s">
        <v>198</v>
      </c>
      <c r="C51" s="7" t="s">
        <v>201</v>
      </c>
      <c r="D51" s="7" t="s">
        <v>34</v>
      </c>
      <c r="E51" s="114">
        <v>255</v>
      </c>
      <c r="F51" s="7" t="s">
        <v>205</v>
      </c>
    </row>
    <row r="52" spans="1:6" ht="30.75" thickTop="1" x14ac:dyDescent="0.25">
      <c r="A52" s="95" t="s">
        <v>210</v>
      </c>
      <c r="B52" s="95" t="s">
        <v>198</v>
      </c>
      <c r="C52" s="95" t="s">
        <v>206</v>
      </c>
      <c r="D52" s="95" t="s">
        <v>40</v>
      </c>
      <c r="E52" s="115">
        <v>510</v>
      </c>
      <c r="F52" s="95"/>
    </row>
    <row r="53" spans="1:6" ht="30" x14ac:dyDescent="0.25">
      <c r="A53" s="6" t="s">
        <v>210</v>
      </c>
      <c r="B53" s="6" t="s">
        <v>14</v>
      </c>
      <c r="C53" s="6" t="s">
        <v>206</v>
      </c>
      <c r="D53" s="6" t="s">
        <v>18</v>
      </c>
      <c r="E53" s="110">
        <v>380</v>
      </c>
      <c r="F53" s="6"/>
    </row>
    <row r="54" spans="1:6" ht="30" x14ac:dyDescent="0.25">
      <c r="A54" s="9" t="s">
        <v>210</v>
      </c>
      <c r="B54" s="9" t="s">
        <v>198</v>
      </c>
      <c r="C54" s="9" t="s">
        <v>207</v>
      </c>
      <c r="D54" s="9" t="s">
        <v>21</v>
      </c>
      <c r="E54" s="111">
        <v>330</v>
      </c>
      <c r="F54" s="9"/>
    </row>
    <row r="55" spans="1:6" x14ac:dyDescent="0.25">
      <c r="A55" s="6" t="s">
        <v>210</v>
      </c>
      <c r="B55" s="6" t="s">
        <v>198</v>
      </c>
      <c r="C55" s="6" t="s">
        <v>208</v>
      </c>
      <c r="D55" s="6" t="s">
        <v>42</v>
      </c>
      <c r="E55" s="110">
        <v>280</v>
      </c>
      <c r="F55" s="6"/>
    </row>
    <row r="56" spans="1:6" x14ac:dyDescent="0.25">
      <c r="A56" s="9" t="s">
        <v>210</v>
      </c>
      <c r="B56" s="9" t="s">
        <v>198</v>
      </c>
      <c r="C56" s="9" t="s">
        <v>209</v>
      </c>
      <c r="D56" s="9" t="s">
        <v>10</v>
      </c>
      <c r="E56" s="111">
        <v>225</v>
      </c>
      <c r="F56" s="9"/>
    </row>
    <row r="57" spans="1:6" ht="30" x14ac:dyDescent="0.25">
      <c r="A57" s="6" t="s">
        <v>210</v>
      </c>
      <c r="B57" s="6" t="s">
        <v>198</v>
      </c>
      <c r="C57" s="6" t="s">
        <v>206</v>
      </c>
      <c r="D57" s="6" t="s">
        <v>25</v>
      </c>
      <c r="E57" s="110">
        <v>170</v>
      </c>
      <c r="F57" s="6"/>
    </row>
    <row r="58" spans="1:6" ht="30" x14ac:dyDescent="0.25">
      <c r="A58" s="9" t="s">
        <v>210</v>
      </c>
      <c r="B58" s="9" t="s">
        <v>198</v>
      </c>
      <c r="C58" s="9" t="s">
        <v>206</v>
      </c>
      <c r="D58" s="9" t="s">
        <v>13</v>
      </c>
      <c r="E58" s="111">
        <v>120</v>
      </c>
      <c r="F58" s="9"/>
    </row>
    <row r="59" spans="1:6" ht="30.75" thickBot="1" x14ac:dyDescent="0.3">
      <c r="A59" s="7" t="s">
        <v>210</v>
      </c>
      <c r="B59" s="7" t="s">
        <v>198</v>
      </c>
      <c r="C59" s="7" t="s">
        <v>206</v>
      </c>
      <c r="D59" s="7" t="s">
        <v>12</v>
      </c>
      <c r="E59" s="114">
        <v>120</v>
      </c>
      <c r="F59" s="7"/>
    </row>
    <row r="60" spans="1:6" ht="75.75" thickTop="1" x14ac:dyDescent="0.25">
      <c r="A60" s="95" t="s">
        <v>44</v>
      </c>
      <c r="B60" s="95" t="s">
        <v>38</v>
      </c>
      <c r="C60" s="95" t="s">
        <v>211</v>
      </c>
      <c r="D60" s="95" t="s">
        <v>40</v>
      </c>
      <c r="E60" s="115">
        <v>420</v>
      </c>
      <c r="F60" s="95" t="s">
        <v>212</v>
      </c>
    </row>
    <row r="61" spans="1:6" ht="75" x14ac:dyDescent="0.25">
      <c r="A61" s="6" t="s">
        <v>44</v>
      </c>
      <c r="B61" s="6" t="s">
        <v>38</v>
      </c>
      <c r="C61" s="6" t="s">
        <v>211</v>
      </c>
      <c r="D61" s="6" t="s">
        <v>18</v>
      </c>
      <c r="E61" s="110">
        <v>420</v>
      </c>
      <c r="F61" s="6" t="s">
        <v>212</v>
      </c>
    </row>
    <row r="62" spans="1:6" ht="75" x14ac:dyDescent="0.25">
      <c r="A62" s="9" t="s">
        <v>44</v>
      </c>
      <c r="B62" s="9" t="s">
        <v>38</v>
      </c>
      <c r="C62" s="9" t="s">
        <v>211</v>
      </c>
      <c r="D62" s="9" t="s">
        <v>7</v>
      </c>
      <c r="E62" s="111">
        <v>375</v>
      </c>
      <c r="F62" s="9" t="s">
        <v>212</v>
      </c>
    </row>
    <row r="63" spans="1:6" ht="75" x14ac:dyDescent="0.25">
      <c r="A63" s="6" t="s">
        <v>44</v>
      </c>
      <c r="B63" s="6" t="s">
        <v>38</v>
      </c>
      <c r="C63" s="6" t="s">
        <v>211</v>
      </c>
      <c r="D63" s="6" t="s">
        <v>21</v>
      </c>
      <c r="E63" s="110">
        <v>375</v>
      </c>
      <c r="F63" s="6" t="s">
        <v>212</v>
      </c>
    </row>
    <row r="64" spans="1:6" ht="75" x14ac:dyDescent="0.25">
      <c r="A64" s="9" t="s">
        <v>44</v>
      </c>
      <c r="B64" s="9" t="s">
        <v>38</v>
      </c>
      <c r="C64" s="9" t="s">
        <v>211</v>
      </c>
      <c r="D64" s="9" t="s">
        <v>42</v>
      </c>
      <c r="E64" s="111">
        <v>340</v>
      </c>
      <c r="F64" s="9" t="s">
        <v>212</v>
      </c>
    </row>
    <row r="65" spans="1:6" ht="75" x14ac:dyDescent="0.25">
      <c r="A65" s="6" t="s">
        <v>44</v>
      </c>
      <c r="B65" s="6" t="s">
        <v>38</v>
      </c>
      <c r="C65" s="6" t="s">
        <v>211</v>
      </c>
      <c r="D65" s="6" t="s">
        <v>9</v>
      </c>
      <c r="E65" s="110">
        <v>340</v>
      </c>
      <c r="F65" s="6" t="s">
        <v>212</v>
      </c>
    </row>
    <row r="66" spans="1:6" ht="75" x14ac:dyDescent="0.25">
      <c r="A66" s="9" t="s">
        <v>44</v>
      </c>
      <c r="B66" s="9" t="s">
        <v>38</v>
      </c>
      <c r="C66" s="9" t="s">
        <v>211</v>
      </c>
      <c r="D66" s="9" t="s">
        <v>10</v>
      </c>
      <c r="E66" s="111">
        <v>290</v>
      </c>
      <c r="F66" s="9" t="s">
        <v>212</v>
      </c>
    </row>
    <row r="67" spans="1:6" ht="75" x14ac:dyDescent="0.25">
      <c r="A67" s="6" t="s">
        <v>44</v>
      </c>
      <c r="B67" s="6" t="s">
        <v>38</v>
      </c>
      <c r="C67" s="6" t="s">
        <v>211</v>
      </c>
      <c r="D67" s="6" t="s">
        <v>25</v>
      </c>
      <c r="E67" s="110">
        <v>290</v>
      </c>
      <c r="F67" s="6" t="s">
        <v>212</v>
      </c>
    </row>
    <row r="68" spans="1:6" ht="75" x14ac:dyDescent="0.25">
      <c r="A68" s="9" t="s">
        <v>44</v>
      </c>
      <c r="B68" s="9" t="s">
        <v>38</v>
      </c>
      <c r="C68" s="9" t="s">
        <v>211</v>
      </c>
      <c r="D68" s="9" t="s">
        <v>34</v>
      </c>
      <c r="E68" s="111">
        <v>230</v>
      </c>
      <c r="F68" s="9" t="s">
        <v>212</v>
      </c>
    </row>
    <row r="69" spans="1:6" ht="75" x14ac:dyDescent="0.25">
      <c r="A69" s="6" t="s">
        <v>44</v>
      </c>
      <c r="B69" s="6" t="s">
        <v>38</v>
      </c>
      <c r="C69" s="6" t="s">
        <v>211</v>
      </c>
      <c r="D69" s="6" t="s">
        <v>13</v>
      </c>
      <c r="E69" s="110">
        <v>250</v>
      </c>
      <c r="F69" s="6" t="s">
        <v>212</v>
      </c>
    </row>
    <row r="70" spans="1:6" ht="75" x14ac:dyDescent="0.25">
      <c r="A70" s="9" t="s">
        <v>44</v>
      </c>
      <c r="B70" s="9" t="s">
        <v>38</v>
      </c>
      <c r="C70" s="9" t="s">
        <v>211</v>
      </c>
      <c r="D70" s="9" t="s">
        <v>43</v>
      </c>
      <c r="E70" s="111">
        <v>200</v>
      </c>
      <c r="F70" s="9" t="s">
        <v>212</v>
      </c>
    </row>
    <row r="71" spans="1:6" ht="75.75" thickBot="1" x14ac:dyDescent="0.3">
      <c r="A71" s="7" t="s">
        <v>44</v>
      </c>
      <c r="B71" s="7" t="s">
        <v>38</v>
      </c>
      <c r="C71" s="7" t="s">
        <v>211</v>
      </c>
      <c r="D71" s="7" t="s">
        <v>12</v>
      </c>
      <c r="E71" s="114">
        <v>180</v>
      </c>
      <c r="F71" s="7" t="s">
        <v>212</v>
      </c>
    </row>
    <row r="72" spans="1:6" ht="15.75" thickTop="1" x14ac:dyDescent="0.25">
      <c r="A72" s="95" t="s">
        <v>61</v>
      </c>
      <c r="B72" s="95" t="s">
        <v>53</v>
      </c>
      <c r="C72" s="95" t="s">
        <v>93</v>
      </c>
      <c r="D72" s="95" t="s">
        <v>18</v>
      </c>
      <c r="E72" s="115">
        <v>385</v>
      </c>
      <c r="F72" s="95" t="s">
        <v>18</v>
      </c>
    </row>
    <row r="73" spans="1:6" x14ac:dyDescent="0.25">
      <c r="A73" s="6" t="s">
        <v>61</v>
      </c>
      <c r="B73" s="6" t="s">
        <v>53</v>
      </c>
      <c r="C73" s="6" t="s">
        <v>93</v>
      </c>
      <c r="D73" s="6" t="s">
        <v>42</v>
      </c>
      <c r="E73" s="110">
        <v>363</v>
      </c>
      <c r="F73" s="6" t="s">
        <v>54</v>
      </c>
    </row>
    <row r="74" spans="1:6" x14ac:dyDescent="0.25">
      <c r="A74" s="9" t="s">
        <v>61</v>
      </c>
      <c r="B74" s="9" t="s">
        <v>53</v>
      </c>
      <c r="C74" s="9" t="s">
        <v>93</v>
      </c>
      <c r="D74" s="9" t="s">
        <v>9</v>
      </c>
      <c r="E74" s="111">
        <v>341</v>
      </c>
      <c r="F74" s="9" t="s">
        <v>55</v>
      </c>
    </row>
    <row r="75" spans="1:6" x14ac:dyDescent="0.25">
      <c r="A75" s="6" t="s">
        <v>61</v>
      </c>
      <c r="B75" s="6" t="s">
        <v>53</v>
      </c>
      <c r="C75" s="6" t="s">
        <v>93</v>
      </c>
      <c r="D75" s="6" t="s">
        <v>34</v>
      </c>
      <c r="E75" s="110">
        <v>308</v>
      </c>
      <c r="F75" s="6" t="s">
        <v>56</v>
      </c>
    </row>
    <row r="76" spans="1:6" ht="30" x14ac:dyDescent="0.25">
      <c r="A76" s="9" t="s">
        <v>61</v>
      </c>
      <c r="B76" s="9" t="s">
        <v>53</v>
      </c>
      <c r="C76" s="9" t="s">
        <v>93</v>
      </c>
      <c r="D76" s="9" t="s">
        <v>10</v>
      </c>
      <c r="E76" s="111">
        <v>264</v>
      </c>
      <c r="F76" s="9" t="s">
        <v>57</v>
      </c>
    </row>
    <row r="77" spans="1:6" x14ac:dyDescent="0.25">
      <c r="A77" s="6" t="s">
        <v>61</v>
      </c>
      <c r="B77" s="6" t="s">
        <v>53</v>
      </c>
      <c r="C77" s="6" t="s">
        <v>93</v>
      </c>
      <c r="D77" s="6" t="s">
        <v>13</v>
      </c>
      <c r="E77" s="110">
        <v>231</v>
      </c>
      <c r="F77" s="6" t="s">
        <v>58</v>
      </c>
    </row>
    <row r="78" spans="1:6" x14ac:dyDescent="0.25">
      <c r="A78" s="9" t="s">
        <v>61</v>
      </c>
      <c r="B78" s="9" t="s">
        <v>53</v>
      </c>
      <c r="C78" s="9" t="s">
        <v>93</v>
      </c>
      <c r="D78" s="9" t="s">
        <v>13</v>
      </c>
      <c r="E78" s="111">
        <v>198</v>
      </c>
      <c r="F78" s="9" t="s">
        <v>59</v>
      </c>
    </row>
    <row r="79" spans="1:6" ht="15.75" thickBot="1" x14ac:dyDescent="0.3">
      <c r="A79" s="7" t="s">
        <v>61</v>
      </c>
      <c r="B79" s="7" t="s">
        <v>53</v>
      </c>
      <c r="C79" s="7" t="s">
        <v>93</v>
      </c>
      <c r="D79" s="7" t="s">
        <v>12</v>
      </c>
      <c r="E79" s="114">
        <v>187</v>
      </c>
      <c r="F79" s="7" t="s">
        <v>60</v>
      </c>
    </row>
    <row r="80" spans="1:6" ht="30.75" thickTop="1" x14ac:dyDescent="0.25">
      <c r="A80" s="95" t="s">
        <v>222</v>
      </c>
      <c r="B80" s="95" t="s">
        <v>5</v>
      </c>
      <c r="C80" s="95" t="s">
        <v>213</v>
      </c>
      <c r="D80" s="95" t="s">
        <v>18</v>
      </c>
      <c r="E80" s="115">
        <v>511.5</v>
      </c>
      <c r="F80" s="95" t="s">
        <v>223</v>
      </c>
    </row>
    <row r="81" spans="1:6" ht="30" x14ac:dyDescent="0.25">
      <c r="A81" s="6" t="s">
        <v>222</v>
      </c>
      <c r="B81" s="6" t="s">
        <v>5</v>
      </c>
      <c r="C81" s="6" t="s">
        <v>214</v>
      </c>
      <c r="D81" s="6" t="s">
        <v>21</v>
      </c>
      <c r="E81" s="110">
        <v>429</v>
      </c>
      <c r="F81" s="6" t="s">
        <v>224</v>
      </c>
    </row>
    <row r="82" spans="1:6" ht="30" x14ac:dyDescent="0.25">
      <c r="A82" s="9" t="s">
        <v>222</v>
      </c>
      <c r="B82" s="9" t="s">
        <v>5</v>
      </c>
      <c r="C82" s="9" t="s">
        <v>215</v>
      </c>
      <c r="D82" s="9" t="s">
        <v>10</v>
      </c>
      <c r="E82" s="111">
        <v>357.5</v>
      </c>
      <c r="F82" s="9" t="s">
        <v>225</v>
      </c>
    </row>
    <row r="83" spans="1:6" x14ac:dyDescent="0.25">
      <c r="A83" s="6" t="s">
        <v>222</v>
      </c>
      <c r="B83" s="6" t="s">
        <v>5</v>
      </c>
      <c r="C83" s="6" t="s">
        <v>216</v>
      </c>
      <c r="D83" s="6" t="s">
        <v>13</v>
      </c>
      <c r="E83" s="110">
        <v>341</v>
      </c>
      <c r="F83" s="6" t="s">
        <v>226</v>
      </c>
    </row>
    <row r="84" spans="1:6" x14ac:dyDescent="0.25">
      <c r="A84" s="9" t="s">
        <v>222</v>
      </c>
      <c r="B84" s="9" t="s">
        <v>5</v>
      </c>
      <c r="C84" s="9" t="s">
        <v>217</v>
      </c>
      <c r="D84" s="9" t="s">
        <v>43</v>
      </c>
      <c r="E84" s="111">
        <v>280.5</v>
      </c>
      <c r="F84" s="9" t="s">
        <v>227</v>
      </c>
    </row>
    <row r="85" spans="1:6" ht="30" x14ac:dyDescent="0.25">
      <c r="A85" s="6" t="s">
        <v>222</v>
      </c>
      <c r="B85" s="6" t="s">
        <v>5</v>
      </c>
      <c r="C85" s="6" t="s">
        <v>218</v>
      </c>
      <c r="D85" s="6" t="s">
        <v>10</v>
      </c>
      <c r="E85" s="110">
        <v>275</v>
      </c>
      <c r="F85" s="6" t="s">
        <v>228</v>
      </c>
    </row>
    <row r="86" spans="1:6" x14ac:dyDescent="0.25">
      <c r="A86" s="9" t="s">
        <v>222</v>
      </c>
      <c r="B86" s="9" t="s">
        <v>5</v>
      </c>
      <c r="C86" s="9" t="s">
        <v>219</v>
      </c>
      <c r="D86" s="9" t="s">
        <v>13</v>
      </c>
      <c r="E86" s="111">
        <v>264</v>
      </c>
      <c r="F86" s="9" t="s">
        <v>219</v>
      </c>
    </row>
    <row r="87" spans="1:6" x14ac:dyDescent="0.25">
      <c r="A87" s="6" t="s">
        <v>222</v>
      </c>
      <c r="B87" s="6" t="s">
        <v>5</v>
      </c>
      <c r="C87" s="6" t="s">
        <v>220</v>
      </c>
      <c r="D87" s="6" t="s">
        <v>43</v>
      </c>
      <c r="E87" s="110">
        <v>225.5</v>
      </c>
      <c r="F87" s="6" t="s">
        <v>229</v>
      </c>
    </row>
    <row r="88" spans="1:6" ht="15.75" thickBot="1" x14ac:dyDescent="0.3">
      <c r="A88" s="15" t="s">
        <v>222</v>
      </c>
      <c r="B88" s="15" t="s">
        <v>5</v>
      </c>
      <c r="C88" s="15" t="s">
        <v>221</v>
      </c>
      <c r="D88" s="15" t="s">
        <v>12</v>
      </c>
      <c r="E88" s="112">
        <v>225.5</v>
      </c>
      <c r="F88" s="15"/>
    </row>
    <row r="89" spans="1:6" ht="15.75" thickTop="1" x14ac:dyDescent="0.25">
      <c r="A89" s="14" t="s">
        <v>258</v>
      </c>
      <c r="B89" s="14" t="s">
        <v>198</v>
      </c>
      <c r="C89" s="14" t="s">
        <v>93</v>
      </c>
      <c r="D89" s="14" t="s">
        <v>40</v>
      </c>
      <c r="E89" s="113">
        <v>288.2</v>
      </c>
      <c r="F89" s="14"/>
    </row>
    <row r="90" spans="1:6" x14ac:dyDescent="0.25">
      <c r="A90" s="9" t="s">
        <v>258</v>
      </c>
      <c r="B90" s="9" t="s">
        <v>198</v>
      </c>
      <c r="C90" s="9" t="s">
        <v>93</v>
      </c>
      <c r="D90" s="9" t="s">
        <v>18</v>
      </c>
      <c r="E90" s="111">
        <v>288.2</v>
      </c>
      <c r="F90" s="9"/>
    </row>
    <row r="91" spans="1:6" x14ac:dyDescent="0.25">
      <c r="A91" s="6" t="s">
        <v>258</v>
      </c>
      <c r="B91" s="6" t="s">
        <v>198</v>
      </c>
      <c r="C91" s="6" t="s">
        <v>93</v>
      </c>
      <c r="D91" s="6" t="s">
        <v>9</v>
      </c>
      <c r="E91" s="110">
        <v>242</v>
      </c>
      <c r="F91" s="6"/>
    </row>
    <row r="92" spans="1:6" x14ac:dyDescent="0.25">
      <c r="A92" s="9" t="s">
        <v>258</v>
      </c>
      <c r="B92" s="9" t="s">
        <v>198</v>
      </c>
      <c r="C92" s="9" t="s">
        <v>93</v>
      </c>
      <c r="D92" s="9" t="s">
        <v>10</v>
      </c>
      <c r="E92" s="111">
        <v>242</v>
      </c>
      <c r="F92" s="9"/>
    </row>
    <row r="93" spans="1:6" x14ac:dyDescent="0.25">
      <c r="A93" s="6" t="s">
        <v>258</v>
      </c>
      <c r="B93" s="6" t="s">
        <v>198</v>
      </c>
      <c r="C93" s="6" t="s">
        <v>93</v>
      </c>
      <c r="D93" s="6" t="s">
        <v>12</v>
      </c>
      <c r="E93" s="110">
        <v>187</v>
      </c>
      <c r="F93" s="6"/>
    </row>
    <row r="94" spans="1:6" x14ac:dyDescent="0.25">
      <c r="A94" s="9" t="s">
        <v>258</v>
      </c>
      <c r="B94" s="9" t="s">
        <v>198</v>
      </c>
      <c r="C94" s="9" t="s">
        <v>257</v>
      </c>
      <c r="D94" s="9" t="s">
        <v>13</v>
      </c>
      <c r="E94" s="111">
        <v>157.30000000000001</v>
      </c>
      <c r="F94" s="9"/>
    </row>
    <row r="95" spans="1:6" ht="15.75" thickBot="1" x14ac:dyDescent="0.3">
      <c r="A95" s="7" t="s">
        <v>258</v>
      </c>
      <c r="B95" s="7" t="s">
        <v>198</v>
      </c>
      <c r="C95" s="7" t="s">
        <v>257</v>
      </c>
      <c r="D95" s="7" t="s">
        <v>43</v>
      </c>
      <c r="E95" s="114">
        <v>157.30000000000001</v>
      </c>
      <c r="F95" s="7"/>
    </row>
    <row r="96" spans="1:6" ht="15.75" thickTop="1" x14ac:dyDescent="0.25">
      <c r="A96" s="95" t="s">
        <v>265</v>
      </c>
      <c r="B96" s="95" t="s">
        <v>5</v>
      </c>
      <c r="C96" s="95" t="s">
        <v>259</v>
      </c>
      <c r="D96" s="95" t="s">
        <v>43</v>
      </c>
      <c r="E96" s="115">
        <v>120</v>
      </c>
      <c r="F96" s="95"/>
    </row>
    <row r="97" spans="1:6" x14ac:dyDescent="0.25">
      <c r="A97" s="6" t="s">
        <v>265</v>
      </c>
      <c r="B97" s="6" t="s">
        <v>5</v>
      </c>
      <c r="C97" s="6" t="s">
        <v>259</v>
      </c>
      <c r="D97" s="6" t="s">
        <v>13</v>
      </c>
      <c r="E97" s="110">
        <v>140</v>
      </c>
      <c r="F97" s="6"/>
    </row>
    <row r="98" spans="1:6" x14ac:dyDescent="0.25">
      <c r="A98" s="9" t="s">
        <v>265</v>
      </c>
      <c r="B98" s="9" t="s">
        <v>260</v>
      </c>
      <c r="C98" s="9" t="s">
        <v>259</v>
      </c>
      <c r="D98" s="9" t="s">
        <v>34</v>
      </c>
      <c r="E98" s="111">
        <v>170</v>
      </c>
      <c r="F98" s="9" t="s">
        <v>266</v>
      </c>
    </row>
    <row r="99" spans="1:6" x14ac:dyDescent="0.25">
      <c r="A99" s="6" t="s">
        <v>265</v>
      </c>
      <c r="B99" s="6" t="s">
        <v>260</v>
      </c>
      <c r="C99" s="6" t="s">
        <v>259</v>
      </c>
      <c r="D99" s="6" t="s">
        <v>10</v>
      </c>
      <c r="E99" s="110">
        <v>200</v>
      </c>
      <c r="F99" s="6" t="s">
        <v>266</v>
      </c>
    </row>
    <row r="100" spans="1:6" x14ac:dyDescent="0.25">
      <c r="A100" s="9" t="s">
        <v>265</v>
      </c>
      <c r="B100" s="9" t="s">
        <v>260</v>
      </c>
      <c r="C100" s="9" t="s">
        <v>259</v>
      </c>
      <c r="D100" s="9" t="s">
        <v>9</v>
      </c>
      <c r="E100" s="111">
        <v>230</v>
      </c>
      <c r="F100" s="9" t="s">
        <v>266</v>
      </c>
    </row>
    <row r="101" spans="1:6" x14ac:dyDescent="0.25">
      <c r="A101" s="6" t="s">
        <v>265</v>
      </c>
      <c r="B101" s="6" t="s">
        <v>260</v>
      </c>
      <c r="C101" s="6" t="s">
        <v>259</v>
      </c>
      <c r="D101" s="6" t="s">
        <v>42</v>
      </c>
      <c r="E101" s="110">
        <v>265</v>
      </c>
      <c r="F101" s="6" t="s">
        <v>266</v>
      </c>
    </row>
    <row r="102" spans="1:6" x14ac:dyDescent="0.25">
      <c r="A102" s="9" t="s">
        <v>265</v>
      </c>
      <c r="B102" s="9" t="s">
        <v>260</v>
      </c>
      <c r="C102" s="9" t="s">
        <v>259</v>
      </c>
      <c r="D102" s="9" t="s">
        <v>7</v>
      </c>
      <c r="E102" s="111">
        <v>265</v>
      </c>
      <c r="F102" s="9" t="s">
        <v>266</v>
      </c>
    </row>
    <row r="103" spans="1:6" x14ac:dyDescent="0.25">
      <c r="A103" s="6" t="s">
        <v>265</v>
      </c>
      <c r="B103" s="6" t="s">
        <v>261</v>
      </c>
      <c r="C103" s="6" t="s">
        <v>259</v>
      </c>
      <c r="D103" s="6" t="s">
        <v>12</v>
      </c>
      <c r="E103" s="110">
        <v>65</v>
      </c>
      <c r="F103" s="6"/>
    </row>
    <row r="104" spans="1:6" x14ac:dyDescent="0.25">
      <c r="A104" s="9" t="s">
        <v>265</v>
      </c>
      <c r="B104" s="9" t="s">
        <v>5</v>
      </c>
      <c r="C104" s="9" t="s">
        <v>262</v>
      </c>
      <c r="D104" s="9" t="s">
        <v>43</v>
      </c>
      <c r="E104" s="111">
        <v>120</v>
      </c>
      <c r="F104" s="9"/>
    </row>
    <row r="105" spans="1:6" x14ac:dyDescent="0.25">
      <c r="A105" s="6" t="s">
        <v>265</v>
      </c>
      <c r="B105" s="6" t="s">
        <v>5</v>
      </c>
      <c r="C105" s="6" t="s">
        <v>262</v>
      </c>
      <c r="D105" s="6" t="s">
        <v>13</v>
      </c>
      <c r="E105" s="110">
        <v>140</v>
      </c>
      <c r="F105" s="6"/>
    </row>
    <row r="106" spans="1:6" x14ac:dyDescent="0.25">
      <c r="A106" s="9" t="s">
        <v>265</v>
      </c>
      <c r="B106" s="9" t="s">
        <v>260</v>
      </c>
      <c r="C106" s="9" t="s">
        <v>262</v>
      </c>
      <c r="D106" s="9" t="s">
        <v>34</v>
      </c>
      <c r="E106" s="111">
        <v>170</v>
      </c>
      <c r="F106" s="9" t="s">
        <v>266</v>
      </c>
    </row>
    <row r="107" spans="1:6" x14ac:dyDescent="0.25">
      <c r="A107" s="6" t="s">
        <v>265</v>
      </c>
      <c r="B107" s="6" t="s">
        <v>260</v>
      </c>
      <c r="C107" s="6" t="s">
        <v>262</v>
      </c>
      <c r="D107" s="6" t="s">
        <v>10</v>
      </c>
      <c r="E107" s="110">
        <v>200</v>
      </c>
      <c r="F107" s="6" t="s">
        <v>266</v>
      </c>
    </row>
    <row r="108" spans="1:6" x14ac:dyDescent="0.25">
      <c r="A108" s="9" t="s">
        <v>265</v>
      </c>
      <c r="B108" s="9" t="s">
        <v>260</v>
      </c>
      <c r="C108" s="9" t="s">
        <v>262</v>
      </c>
      <c r="D108" s="9" t="s">
        <v>9</v>
      </c>
      <c r="E108" s="111">
        <v>230</v>
      </c>
      <c r="F108" s="9" t="s">
        <v>266</v>
      </c>
    </row>
    <row r="109" spans="1:6" x14ac:dyDescent="0.25">
      <c r="A109" s="6" t="s">
        <v>265</v>
      </c>
      <c r="B109" s="6" t="s">
        <v>260</v>
      </c>
      <c r="C109" s="6" t="s">
        <v>262</v>
      </c>
      <c r="D109" s="6" t="s">
        <v>42</v>
      </c>
      <c r="E109" s="110">
        <v>265</v>
      </c>
      <c r="F109" s="6" t="s">
        <v>266</v>
      </c>
    </row>
    <row r="110" spans="1:6" x14ac:dyDescent="0.25">
      <c r="A110" s="9" t="s">
        <v>265</v>
      </c>
      <c r="B110" s="9" t="s">
        <v>260</v>
      </c>
      <c r="C110" s="9" t="s">
        <v>262</v>
      </c>
      <c r="D110" s="9" t="s">
        <v>7</v>
      </c>
      <c r="E110" s="111">
        <v>265</v>
      </c>
      <c r="F110" s="9" t="s">
        <v>266</v>
      </c>
    </row>
    <row r="111" spans="1:6" x14ac:dyDescent="0.25">
      <c r="A111" s="6" t="s">
        <v>265</v>
      </c>
      <c r="B111" s="6" t="s">
        <v>261</v>
      </c>
      <c r="C111" s="6" t="s">
        <v>262</v>
      </c>
      <c r="D111" s="6" t="s">
        <v>12</v>
      </c>
      <c r="E111" s="110">
        <v>65</v>
      </c>
      <c r="F111" s="6"/>
    </row>
    <row r="112" spans="1:6" ht="30" x14ac:dyDescent="0.25">
      <c r="A112" s="9" t="s">
        <v>265</v>
      </c>
      <c r="B112" s="9" t="s">
        <v>5</v>
      </c>
      <c r="C112" s="9" t="s">
        <v>263</v>
      </c>
      <c r="D112" s="9" t="s">
        <v>43</v>
      </c>
      <c r="E112" s="111">
        <v>120</v>
      </c>
      <c r="F112" s="9"/>
    </row>
    <row r="113" spans="1:6" ht="30" x14ac:dyDescent="0.25">
      <c r="A113" s="6" t="s">
        <v>265</v>
      </c>
      <c r="B113" s="6" t="s">
        <v>5</v>
      </c>
      <c r="C113" s="6" t="s">
        <v>263</v>
      </c>
      <c r="D113" s="6" t="s">
        <v>13</v>
      </c>
      <c r="E113" s="110">
        <v>140</v>
      </c>
      <c r="F113" s="6"/>
    </row>
    <row r="114" spans="1:6" ht="30" x14ac:dyDescent="0.25">
      <c r="A114" s="9" t="s">
        <v>265</v>
      </c>
      <c r="B114" s="9" t="s">
        <v>260</v>
      </c>
      <c r="C114" s="9" t="s">
        <v>263</v>
      </c>
      <c r="D114" s="9" t="s">
        <v>34</v>
      </c>
      <c r="E114" s="111">
        <v>170</v>
      </c>
      <c r="F114" s="9" t="s">
        <v>266</v>
      </c>
    </row>
    <row r="115" spans="1:6" ht="30" x14ac:dyDescent="0.25">
      <c r="A115" s="6" t="s">
        <v>265</v>
      </c>
      <c r="B115" s="6" t="s">
        <v>260</v>
      </c>
      <c r="C115" s="6" t="s">
        <v>263</v>
      </c>
      <c r="D115" s="6" t="s">
        <v>10</v>
      </c>
      <c r="E115" s="110">
        <v>200</v>
      </c>
      <c r="F115" s="6" t="s">
        <v>266</v>
      </c>
    </row>
    <row r="116" spans="1:6" ht="30" x14ac:dyDescent="0.25">
      <c r="A116" s="9" t="s">
        <v>265</v>
      </c>
      <c r="B116" s="9" t="s">
        <v>260</v>
      </c>
      <c r="C116" s="9" t="s">
        <v>263</v>
      </c>
      <c r="D116" s="9" t="s">
        <v>9</v>
      </c>
      <c r="E116" s="111">
        <v>230</v>
      </c>
      <c r="F116" s="9" t="s">
        <v>266</v>
      </c>
    </row>
    <row r="117" spans="1:6" ht="30" x14ac:dyDescent="0.25">
      <c r="A117" s="6" t="s">
        <v>265</v>
      </c>
      <c r="B117" s="6" t="s">
        <v>260</v>
      </c>
      <c r="C117" s="6" t="s">
        <v>263</v>
      </c>
      <c r="D117" s="6" t="s">
        <v>42</v>
      </c>
      <c r="E117" s="110">
        <v>265</v>
      </c>
      <c r="F117" s="6" t="s">
        <v>266</v>
      </c>
    </row>
    <row r="118" spans="1:6" ht="30" x14ac:dyDescent="0.25">
      <c r="A118" s="9" t="s">
        <v>265</v>
      </c>
      <c r="B118" s="9" t="s">
        <v>260</v>
      </c>
      <c r="C118" s="9" t="s">
        <v>263</v>
      </c>
      <c r="D118" s="9" t="s">
        <v>7</v>
      </c>
      <c r="E118" s="111">
        <v>265</v>
      </c>
      <c r="F118" s="9" t="s">
        <v>266</v>
      </c>
    </row>
    <row r="119" spans="1:6" ht="30" x14ac:dyDescent="0.25">
      <c r="A119" s="6" t="s">
        <v>265</v>
      </c>
      <c r="B119" s="6" t="s">
        <v>261</v>
      </c>
      <c r="C119" s="6" t="s">
        <v>263</v>
      </c>
      <c r="D119" s="6" t="s">
        <v>12</v>
      </c>
      <c r="E119" s="110">
        <v>65</v>
      </c>
      <c r="F119" s="6"/>
    </row>
    <row r="120" spans="1:6" x14ac:dyDescent="0.25">
      <c r="A120" s="9" t="s">
        <v>265</v>
      </c>
      <c r="B120" s="9" t="s">
        <v>5</v>
      </c>
      <c r="C120" s="9" t="s">
        <v>264</v>
      </c>
      <c r="D120" s="9" t="s">
        <v>9</v>
      </c>
      <c r="E120" s="111">
        <v>230</v>
      </c>
      <c r="F120" s="9"/>
    </row>
    <row r="121" spans="1:6" x14ac:dyDescent="0.25">
      <c r="A121" s="6" t="s">
        <v>265</v>
      </c>
      <c r="B121" s="6" t="s">
        <v>5</v>
      </c>
      <c r="C121" s="6" t="s">
        <v>264</v>
      </c>
      <c r="D121" s="6" t="s">
        <v>42</v>
      </c>
      <c r="E121" s="110">
        <v>265</v>
      </c>
      <c r="F121" s="6"/>
    </row>
    <row r="122" spans="1:6" ht="15.75" thickBot="1" x14ac:dyDescent="0.3">
      <c r="A122" s="15" t="s">
        <v>265</v>
      </c>
      <c r="B122" s="15" t="s">
        <v>5</v>
      </c>
      <c r="C122" s="15" t="s">
        <v>264</v>
      </c>
      <c r="D122" s="15" t="s">
        <v>7</v>
      </c>
      <c r="E122" s="112">
        <v>265</v>
      </c>
      <c r="F122" s="15"/>
    </row>
    <row r="123" spans="1:6" ht="15.75" thickTop="1" x14ac:dyDescent="0.25">
      <c r="A123" s="14" t="s">
        <v>349</v>
      </c>
      <c r="B123" s="14" t="s">
        <v>5</v>
      </c>
      <c r="C123" s="14" t="s">
        <v>344</v>
      </c>
      <c r="D123" s="14" t="s">
        <v>18</v>
      </c>
      <c r="E123" s="113">
        <v>300</v>
      </c>
      <c r="F123" s="14"/>
    </row>
    <row r="124" spans="1:6" x14ac:dyDescent="0.25">
      <c r="A124" s="9" t="s">
        <v>349</v>
      </c>
      <c r="B124" s="9" t="s">
        <v>5</v>
      </c>
      <c r="C124" s="9" t="s">
        <v>345</v>
      </c>
      <c r="D124" s="9" t="s">
        <v>10</v>
      </c>
      <c r="E124" s="111">
        <v>265</v>
      </c>
      <c r="F124" s="9"/>
    </row>
    <row r="125" spans="1:6" x14ac:dyDescent="0.25">
      <c r="A125" s="6" t="s">
        <v>349</v>
      </c>
      <c r="B125" s="6" t="s">
        <v>5</v>
      </c>
      <c r="C125" s="6" t="s">
        <v>234</v>
      </c>
      <c r="D125" s="6" t="s">
        <v>34</v>
      </c>
      <c r="E125" s="110">
        <v>200</v>
      </c>
      <c r="F125" s="6"/>
    </row>
    <row r="126" spans="1:6" x14ac:dyDescent="0.25">
      <c r="A126" s="9" t="s">
        <v>349</v>
      </c>
      <c r="B126" s="9" t="s">
        <v>5</v>
      </c>
      <c r="C126" s="9" t="s">
        <v>346</v>
      </c>
      <c r="D126" s="9" t="s">
        <v>10</v>
      </c>
      <c r="E126" s="111">
        <v>265</v>
      </c>
      <c r="F126" s="9"/>
    </row>
    <row r="127" spans="1:6" x14ac:dyDescent="0.25">
      <c r="A127" s="6" t="s">
        <v>349</v>
      </c>
      <c r="B127" s="6" t="s">
        <v>5</v>
      </c>
      <c r="C127" s="6" t="s">
        <v>347</v>
      </c>
      <c r="D127" s="6" t="s">
        <v>34</v>
      </c>
      <c r="E127" s="110">
        <v>200</v>
      </c>
      <c r="F127" s="6"/>
    </row>
    <row r="128" spans="1:6" x14ac:dyDescent="0.25">
      <c r="A128" s="9" t="s">
        <v>349</v>
      </c>
      <c r="B128" s="9" t="s">
        <v>5</v>
      </c>
      <c r="C128" s="9" t="s">
        <v>348</v>
      </c>
      <c r="D128" s="9" t="s">
        <v>10</v>
      </c>
      <c r="E128" s="111">
        <v>165</v>
      </c>
      <c r="F128" s="9"/>
    </row>
    <row r="129" spans="1:6" ht="15.75" thickBot="1" x14ac:dyDescent="0.3">
      <c r="A129" s="7" t="s">
        <v>349</v>
      </c>
      <c r="B129" s="7" t="s">
        <v>5</v>
      </c>
      <c r="C129" s="7" t="s">
        <v>77</v>
      </c>
      <c r="D129" s="7" t="s">
        <v>43</v>
      </c>
      <c r="E129" s="114">
        <v>150</v>
      </c>
      <c r="F129" s="7"/>
    </row>
    <row r="130" spans="1:6" ht="30.75" thickTop="1" x14ac:dyDescent="0.25">
      <c r="A130" s="95" t="s">
        <v>233</v>
      </c>
      <c r="B130" s="95" t="s">
        <v>74</v>
      </c>
      <c r="C130" s="95" t="s">
        <v>230</v>
      </c>
      <c r="D130" s="95" t="s">
        <v>42</v>
      </c>
      <c r="E130" s="115">
        <v>374</v>
      </c>
      <c r="F130" s="95"/>
    </row>
    <row r="131" spans="1:6" ht="30" x14ac:dyDescent="0.25">
      <c r="A131" s="6" t="s">
        <v>233</v>
      </c>
      <c r="B131" s="6" t="s">
        <v>74</v>
      </c>
      <c r="C131" s="6" t="s">
        <v>230</v>
      </c>
      <c r="D131" s="6" t="s">
        <v>18</v>
      </c>
      <c r="E131" s="110">
        <v>347</v>
      </c>
      <c r="F131" s="6"/>
    </row>
    <row r="132" spans="1:6" ht="30" x14ac:dyDescent="0.25">
      <c r="A132" s="9" t="s">
        <v>233</v>
      </c>
      <c r="B132" s="9" t="s">
        <v>74</v>
      </c>
      <c r="C132" s="9" t="s">
        <v>230</v>
      </c>
      <c r="D132" s="9" t="s">
        <v>9</v>
      </c>
      <c r="E132" s="111">
        <v>330</v>
      </c>
      <c r="F132" s="9"/>
    </row>
    <row r="133" spans="1:6" ht="30" x14ac:dyDescent="0.25">
      <c r="A133" s="6" t="s">
        <v>233</v>
      </c>
      <c r="B133" s="6" t="s">
        <v>74</v>
      </c>
      <c r="C133" s="6" t="s">
        <v>230</v>
      </c>
      <c r="D133" s="6" t="s">
        <v>7</v>
      </c>
      <c r="E133" s="110">
        <v>275</v>
      </c>
      <c r="F133" s="6"/>
    </row>
    <row r="134" spans="1:6" ht="30" x14ac:dyDescent="0.25">
      <c r="A134" s="9" t="s">
        <v>233</v>
      </c>
      <c r="B134" s="9" t="s">
        <v>74</v>
      </c>
      <c r="C134" s="9" t="s">
        <v>230</v>
      </c>
      <c r="D134" s="9" t="s">
        <v>10</v>
      </c>
      <c r="E134" s="111">
        <v>242</v>
      </c>
      <c r="F134" s="9"/>
    </row>
    <row r="135" spans="1:6" ht="30" x14ac:dyDescent="0.25">
      <c r="A135" s="6" t="s">
        <v>233</v>
      </c>
      <c r="B135" s="6" t="s">
        <v>74</v>
      </c>
      <c r="C135" s="6" t="s">
        <v>230</v>
      </c>
      <c r="D135" s="6" t="s">
        <v>34</v>
      </c>
      <c r="E135" s="110">
        <v>198</v>
      </c>
      <c r="F135" s="6"/>
    </row>
    <row r="136" spans="1:6" ht="30" x14ac:dyDescent="0.25">
      <c r="A136" s="9" t="s">
        <v>233</v>
      </c>
      <c r="B136" s="9" t="s">
        <v>74</v>
      </c>
      <c r="C136" s="9" t="s">
        <v>231</v>
      </c>
      <c r="D136" s="9" t="s">
        <v>10</v>
      </c>
      <c r="E136" s="111">
        <v>253</v>
      </c>
      <c r="F136" s="9"/>
    </row>
    <row r="137" spans="1:6" ht="30" x14ac:dyDescent="0.25">
      <c r="A137" s="6" t="s">
        <v>233</v>
      </c>
      <c r="B137" s="6" t="s">
        <v>74</v>
      </c>
      <c r="C137" s="6" t="s">
        <v>231</v>
      </c>
      <c r="D137" s="6" t="s">
        <v>13</v>
      </c>
      <c r="E137" s="110">
        <v>209</v>
      </c>
      <c r="F137" s="6"/>
    </row>
    <row r="138" spans="1:6" ht="30" x14ac:dyDescent="0.25">
      <c r="A138" s="9" t="s">
        <v>233</v>
      </c>
      <c r="B138" s="9" t="s">
        <v>74</v>
      </c>
      <c r="C138" s="9" t="s">
        <v>220</v>
      </c>
      <c r="D138" s="9" t="s">
        <v>43</v>
      </c>
      <c r="E138" s="111">
        <v>198</v>
      </c>
      <c r="F138" s="9"/>
    </row>
    <row r="139" spans="1:6" ht="30.75" thickBot="1" x14ac:dyDescent="0.3">
      <c r="A139" s="7" t="s">
        <v>233</v>
      </c>
      <c r="B139" s="7" t="s">
        <v>74</v>
      </c>
      <c r="C139" s="7" t="s">
        <v>232</v>
      </c>
      <c r="D139" s="7" t="s">
        <v>34</v>
      </c>
      <c r="E139" s="114">
        <v>209</v>
      </c>
      <c r="F139" s="7"/>
    </row>
    <row r="140" spans="1:6" ht="15.75" thickTop="1" x14ac:dyDescent="0.25">
      <c r="A140" s="95" t="s">
        <v>267</v>
      </c>
      <c r="B140" s="95" t="s">
        <v>5</v>
      </c>
      <c r="C140" s="95" t="s">
        <v>93</v>
      </c>
      <c r="D140" s="95" t="s">
        <v>18</v>
      </c>
      <c r="E140" s="115">
        <v>420</v>
      </c>
      <c r="F140" s="95" t="s">
        <v>18</v>
      </c>
    </row>
    <row r="141" spans="1:6" x14ac:dyDescent="0.25">
      <c r="A141" s="6" t="s">
        <v>267</v>
      </c>
      <c r="B141" s="6" t="s">
        <v>5</v>
      </c>
      <c r="C141" s="6" t="s">
        <v>93</v>
      </c>
      <c r="D141" s="6" t="s">
        <v>21</v>
      </c>
      <c r="E141" s="110">
        <v>295</v>
      </c>
      <c r="F141" s="6" t="s">
        <v>21</v>
      </c>
    </row>
    <row r="142" spans="1:6" x14ac:dyDescent="0.25">
      <c r="A142" s="9" t="s">
        <v>267</v>
      </c>
      <c r="B142" s="9" t="s">
        <v>5</v>
      </c>
      <c r="C142" s="9" t="s">
        <v>93</v>
      </c>
      <c r="D142" s="9" t="s">
        <v>34</v>
      </c>
      <c r="E142" s="111">
        <v>280</v>
      </c>
      <c r="F142" s="9" t="s">
        <v>268</v>
      </c>
    </row>
    <row r="143" spans="1:6" x14ac:dyDescent="0.25">
      <c r="A143" s="6" t="s">
        <v>267</v>
      </c>
      <c r="B143" s="6" t="s">
        <v>5</v>
      </c>
      <c r="C143" s="6" t="s">
        <v>93</v>
      </c>
      <c r="D143" s="6" t="s">
        <v>10</v>
      </c>
      <c r="E143" s="110">
        <v>265</v>
      </c>
      <c r="F143" s="6" t="s">
        <v>269</v>
      </c>
    </row>
    <row r="144" spans="1:6" x14ac:dyDescent="0.25">
      <c r="A144" s="9" t="s">
        <v>267</v>
      </c>
      <c r="B144" s="9" t="s">
        <v>5</v>
      </c>
      <c r="C144" s="9" t="s">
        <v>93</v>
      </c>
      <c r="D144" s="9" t="s">
        <v>10</v>
      </c>
      <c r="E144" s="111">
        <v>235</v>
      </c>
      <c r="F144" s="9" t="s">
        <v>270</v>
      </c>
    </row>
    <row r="145" spans="1:6" x14ac:dyDescent="0.25">
      <c r="A145" s="6" t="s">
        <v>267</v>
      </c>
      <c r="B145" s="6" t="s">
        <v>5</v>
      </c>
      <c r="C145" s="6" t="s">
        <v>93</v>
      </c>
      <c r="D145" s="6" t="s">
        <v>10</v>
      </c>
      <c r="E145" s="110">
        <v>210</v>
      </c>
      <c r="F145" s="6" t="s">
        <v>271</v>
      </c>
    </row>
    <row r="146" spans="1:6" x14ac:dyDescent="0.25">
      <c r="A146" s="9" t="s">
        <v>267</v>
      </c>
      <c r="B146" s="9" t="s">
        <v>5</v>
      </c>
      <c r="C146" s="9" t="s">
        <v>93</v>
      </c>
      <c r="D146" s="9" t="s">
        <v>12</v>
      </c>
      <c r="E146" s="111">
        <v>160</v>
      </c>
      <c r="F146" s="9" t="s">
        <v>272</v>
      </c>
    </row>
    <row r="147" spans="1:6" x14ac:dyDescent="0.25">
      <c r="A147" s="6" t="s">
        <v>267</v>
      </c>
      <c r="B147" s="6" t="s">
        <v>5</v>
      </c>
      <c r="C147" s="6" t="s">
        <v>93</v>
      </c>
      <c r="D147" s="6" t="s">
        <v>34</v>
      </c>
      <c r="E147" s="110">
        <v>200</v>
      </c>
      <c r="F147" s="6" t="s">
        <v>273</v>
      </c>
    </row>
    <row r="148" spans="1:6" x14ac:dyDescent="0.25">
      <c r="A148" s="9" t="s">
        <v>267</v>
      </c>
      <c r="B148" s="9" t="s">
        <v>5</v>
      </c>
      <c r="C148" s="9" t="s">
        <v>93</v>
      </c>
      <c r="D148" s="9" t="s">
        <v>10</v>
      </c>
      <c r="E148" s="111">
        <v>180</v>
      </c>
      <c r="F148" s="9" t="s">
        <v>274</v>
      </c>
    </row>
    <row r="149" spans="1:6" x14ac:dyDescent="0.25">
      <c r="A149" s="6" t="s">
        <v>267</v>
      </c>
      <c r="B149" s="6" t="s">
        <v>5</v>
      </c>
      <c r="C149" s="6" t="s">
        <v>93</v>
      </c>
      <c r="D149" s="6" t="s">
        <v>43</v>
      </c>
      <c r="E149" s="110">
        <v>160</v>
      </c>
      <c r="F149" s="6" t="s">
        <v>275</v>
      </c>
    </row>
    <row r="150" spans="1:6" ht="15.75" thickBot="1" x14ac:dyDescent="0.3">
      <c r="A150" s="15" t="s">
        <v>267</v>
      </c>
      <c r="B150" s="15" t="s">
        <v>5</v>
      </c>
      <c r="C150" s="15" t="s">
        <v>93</v>
      </c>
      <c r="D150" s="15" t="s">
        <v>43</v>
      </c>
      <c r="E150" s="112">
        <v>110</v>
      </c>
      <c r="F150" s="15" t="s">
        <v>276</v>
      </c>
    </row>
    <row r="151" spans="1:6" ht="15.75" thickTop="1" x14ac:dyDescent="0.25">
      <c r="A151" s="14" t="s">
        <v>352</v>
      </c>
      <c r="B151" s="14" t="s">
        <v>5</v>
      </c>
      <c r="C151" s="14" t="s">
        <v>350</v>
      </c>
      <c r="D151" s="14" t="s">
        <v>42</v>
      </c>
      <c r="E151" s="113">
        <v>324.5</v>
      </c>
      <c r="F151" s="14" t="s">
        <v>353</v>
      </c>
    </row>
    <row r="152" spans="1:6" x14ac:dyDescent="0.25">
      <c r="A152" s="9" t="s">
        <v>352</v>
      </c>
      <c r="B152" s="9" t="s">
        <v>5</v>
      </c>
      <c r="C152" s="9" t="s">
        <v>350</v>
      </c>
      <c r="D152" s="9" t="s">
        <v>10</v>
      </c>
      <c r="E152" s="111">
        <v>198</v>
      </c>
      <c r="F152" s="9" t="s">
        <v>354</v>
      </c>
    </row>
    <row r="153" spans="1:6" x14ac:dyDescent="0.25">
      <c r="A153" s="6" t="s">
        <v>352</v>
      </c>
      <c r="B153" s="6" t="s">
        <v>5</v>
      </c>
      <c r="C153" s="6" t="s">
        <v>350</v>
      </c>
      <c r="D153" s="6" t="s">
        <v>10</v>
      </c>
      <c r="E153" s="110">
        <v>198</v>
      </c>
      <c r="F153" s="6" t="s">
        <v>355</v>
      </c>
    </row>
    <row r="154" spans="1:6" x14ac:dyDescent="0.25">
      <c r="A154" s="9" t="s">
        <v>352</v>
      </c>
      <c r="B154" s="9" t="s">
        <v>5</v>
      </c>
      <c r="C154" s="9" t="s">
        <v>350</v>
      </c>
      <c r="D154" s="9" t="s">
        <v>25</v>
      </c>
      <c r="E154" s="111">
        <v>165</v>
      </c>
      <c r="F154" s="9" t="s">
        <v>356</v>
      </c>
    </row>
    <row r="155" spans="1:6" x14ac:dyDescent="0.25">
      <c r="A155" s="6" t="s">
        <v>352</v>
      </c>
      <c r="B155" s="6" t="s">
        <v>5</v>
      </c>
      <c r="C155" s="6" t="s">
        <v>350</v>
      </c>
      <c r="D155" s="6" t="s">
        <v>25</v>
      </c>
      <c r="E155" s="110">
        <v>165</v>
      </c>
      <c r="F155" s="6" t="s">
        <v>357</v>
      </c>
    </row>
    <row r="156" spans="1:6" x14ac:dyDescent="0.25">
      <c r="A156" s="9" t="s">
        <v>352</v>
      </c>
      <c r="B156" s="9" t="s">
        <v>5</v>
      </c>
      <c r="C156" s="9" t="s">
        <v>350</v>
      </c>
      <c r="D156" s="9" t="s">
        <v>25</v>
      </c>
      <c r="E156" s="111">
        <v>165</v>
      </c>
      <c r="F156" s="9" t="s">
        <v>358</v>
      </c>
    </row>
    <row r="157" spans="1:6" x14ac:dyDescent="0.25">
      <c r="A157" s="6" t="s">
        <v>352</v>
      </c>
      <c r="B157" s="6" t="s">
        <v>5</v>
      </c>
      <c r="C157" s="6" t="s">
        <v>350</v>
      </c>
      <c r="D157" s="6" t="s">
        <v>25</v>
      </c>
      <c r="E157" s="110">
        <v>165</v>
      </c>
      <c r="F157" s="6" t="s">
        <v>359</v>
      </c>
    </row>
    <row r="158" spans="1:6" x14ac:dyDescent="0.25">
      <c r="A158" s="9" t="s">
        <v>352</v>
      </c>
      <c r="B158" s="9" t="s">
        <v>351</v>
      </c>
      <c r="C158" s="9" t="s">
        <v>350</v>
      </c>
      <c r="D158" s="9" t="s">
        <v>25</v>
      </c>
      <c r="E158" s="111">
        <v>159.5</v>
      </c>
      <c r="F158" s="9" t="s">
        <v>360</v>
      </c>
    </row>
    <row r="159" spans="1:6" x14ac:dyDescent="0.25">
      <c r="A159" s="6" t="s">
        <v>352</v>
      </c>
      <c r="B159" s="6" t="s">
        <v>5</v>
      </c>
      <c r="C159" s="6" t="s">
        <v>350</v>
      </c>
      <c r="D159" s="6" t="s">
        <v>25</v>
      </c>
      <c r="E159" s="110">
        <v>132</v>
      </c>
      <c r="F159" s="6" t="s">
        <v>361</v>
      </c>
    </row>
    <row r="160" spans="1:6" ht="30" x14ac:dyDescent="0.25">
      <c r="A160" s="9" t="s">
        <v>352</v>
      </c>
      <c r="B160" s="9" t="s">
        <v>5</v>
      </c>
      <c r="C160" s="9" t="s">
        <v>350</v>
      </c>
      <c r="D160" s="9" t="s">
        <v>42</v>
      </c>
      <c r="E160" s="111">
        <v>352</v>
      </c>
      <c r="F160" s="9" t="s">
        <v>362</v>
      </c>
    </row>
    <row r="161" spans="1:6" ht="30" x14ac:dyDescent="0.25">
      <c r="A161" s="6" t="s">
        <v>352</v>
      </c>
      <c r="B161" s="6" t="s">
        <v>5</v>
      </c>
      <c r="C161" s="6" t="s">
        <v>350</v>
      </c>
      <c r="D161" s="6" t="s">
        <v>10</v>
      </c>
      <c r="E161" s="110">
        <v>286</v>
      </c>
      <c r="F161" s="6" t="s">
        <v>362</v>
      </c>
    </row>
    <row r="162" spans="1:6" ht="30" x14ac:dyDescent="0.25">
      <c r="A162" s="9" t="s">
        <v>352</v>
      </c>
      <c r="B162" s="9" t="s">
        <v>5</v>
      </c>
      <c r="C162" s="9" t="s">
        <v>350</v>
      </c>
      <c r="D162" s="9" t="s">
        <v>25</v>
      </c>
      <c r="E162" s="111">
        <v>198</v>
      </c>
      <c r="F162" s="9" t="s">
        <v>362</v>
      </c>
    </row>
    <row r="163" spans="1:6" ht="30" x14ac:dyDescent="0.25">
      <c r="A163" s="6" t="s">
        <v>352</v>
      </c>
      <c r="B163" s="6" t="s">
        <v>5</v>
      </c>
      <c r="C163" s="6" t="s">
        <v>350</v>
      </c>
      <c r="D163" s="6" t="s">
        <v>25</v>
      </c>
      <c r="E163" s="110">
        <v>165</v>
      </c>
      <c r="F163" s="6" t="s">
        <v>362</v>
      </c>
    </row>
    <row r="164" spans="1:6" ht="30.75" thickBot="1" x14ac:dyDescent="0.3">
      <c r="A164" s="15" t="s">
        <v>352</v>
      </c>
      <c r="B164" s="15" t="s">
        <v>5</v>
      </c>
      <c r="C164" s="15" t="s">
        <v>350</v>
      </c>
      <c r="D164" s="15" t="s">
        <v>25</v>
      </c>
      <c r="E164" s="112">
        <v>132</v>
      </c>
      <c r="F164" s="15" t="s">
        <v>362</v>
      </c>
    </row>
    <row r="165" spans="1:6" ht="60.75" thickTop="1" x14ac:dyDescent="0.25">
      <c r="A165" s="14" t="s">
        <v>363</v>
      </c>
      <c r="B165" s="14" t="s">
        <v>364</v>
      </c>
      <c r="C165" s="14" t="s">
        <v>365</v>
      </c>
      <c r="D165" s="14" t="s">
        <v>40</v>
      </c>
      <c r="E165" s="113">
        <v>260</v>
      </c>
      <c r="F165" s="14" t="s">
        <v>374</v>
      </c>
    </row>
    <row r="166" spans="1:6" ht="45" x14ac:dyDescent="0.25">
      <c r="A166" s="9" t="s">
        <v>363</v>
      </c>
      <c r="B166" s="9" t="s">
        <v>366</v>
      </c>
      <c r="C166" s="9" t="s">
        <v>367</v>
      </c>
      <c r="D166" s="9" t="s">
        <v>18</v>
      </c>
      <c r="E166" s="111">
        <v>233</v>
      </c>
      <c r="F166" s="9" t="s">
        <v>374</v>
      </c>
    </row>
    <row r="167" spans="1:6" x14ac:dyDescent="0.25">
      <c r="A167" s="6" t="s">
        <v>363</v>
      </c>
      <c r="B167" s="6" t="s">
        <v>368</v>
      </c>
      <c r="C167" s="6" t="s">
        <v>369</v>
      </c>
      <c r="D167" s="6" t="s">
        <v>34</v>
      </c>
      <c r="E167" s="110">
        <v>233</v>
      </c>
      <c r="F167" s="6" t="s">
        <v>374</v>
      </c>
    </row>
    <row r="168" spans="1:6" x14ac:dyDescent="0.25">
      <c r="A168" s="9" t="s">
        <v>363</v>
      </c>
      <c r="B168" s="9" t="s">
        <v>370</v>
      </c>
      <c r="C168" s="9" t="s">
        <v>371</v>
      </c>
      <c r="D168" s="9" t="s">
        <v>34</v>
      </c>
      <c r="E168" s="111">
        <v>220</v>
      </c>
      <c r="F168" s="9" t="s">
        <v>374</v>
      </c>
    </row>
    <row r="169" spans="1:6" ht="30.75" thickBot="1" x14ac:dyDescent="0.3">
      <c r="A169" s="7" t="s">
        <v>363</v>
      </c>
      <c r="B169" s="7" t="s">
        <v>372</v>
      </c>
      <c r="C169" s="7" t="s">
        <v>373</v>
      </c>
      <c r="D169" s="7" t="s">
        <v>12</v>
      </c>
      <c r="E169" s="114">
        <v>120</v>
      </c>
      <c r="F169" s="7" t="s">
        <v>374</v>
      </c>
    </row>
    <row r="170" spans="1:6" ht="15.75" thickTop="1" x14ac:dyDescent="0.25">
      <c r="A170" s="95" t="s">
        <v>375</v>
      </c>
      <c r="B170" s="95" t="s">
        <v>376</v>
      </c>
      <c r="C170" s="95" t="s">
        <v>218</v>
      </c>
      <c r="D170" s="95" t="s">
        <v>18</v>
      </c>
      <c r="E170" s="115">
        <v>330</v>
      </c>
      <c r="F170" s="95"/>
    </row>
    <row r="171" spans="1:6" x14ac:dyDescent="0.25">
      <c r="A171" s="6" t="s">
        <v>375</v>
      </c>
      <c r="B171" s="6" t="s">
        <v>376</v>
      </c>
      <c r="C171" s="6" t="s">
        <v>218</v>
      </c>
      <c r="D171" s="6" t="s">
        <v>10</v>
      </c>
      <c r="E171" s="110">
        <v>275</v>
      </c>
      <c r="F171" s="6"/>
    </row>
    <row r="172" spans="1:6" x14ac:dyDescent="0.25">
      <c r="A172" s="9" t="s">
        <v>375</v>
      </c>
      <c r="B172" s="9" t="s">
        <v>376</v>
      </c>
      <c r="C172" s="9" t="s">
        <v>220</v>
      </c>
      <c r="D172" s="9" t="s">
        <v>43</v>
      </c>
      <c r="E172" s="111">
        <v>198</v>
      </c>
      <c r="F172" s="9"/>
    </row>
    <row r="173" spans="1:6" ht="15.75" thickBot="1" x14ac:dyDescent="0.3">
      <c r="A173" s="7" t="s">
        <v>375</v>
      </c>
      <c r="B173" s="7" t="s">
        <v>376</v>
      </c>
      <c r="C173" s="7" t="s">
        <v>218</v>
      </c>
      <c r="D173" s="7" t="s">
        <v>12</v>
      </c>
      <c r="E173" s="114">
        <v>165</v>
      </c>
      <c r="F173" s="7"/>
    </row>
    <row r="174" spans="1:6" ht="15.75" thickTop="1" x14ac:dyDescent="0.25">
      <c r="A174" s="95" t="s">
        <v>62</v>
      </c>
      <c r="B174" s="95" t="s">
        <v>5</v>
      </c>
      <c r="C174" s="95" t="s">
        <v>234</v>
      </c>
      <c r="D174" s="95" t="s">
        <v>18</v>
      </c>
      <c r="E174" s="115">
        <v>498.30000000000007</v>
      </c>
      <c r="F174" s="95"/>
    </row>
    <row r="175" spans="1:6" x14ac:dyDescent="0.25">
      <c r="A175" s="6" t="s">
        <v>62</v>
      </c>
      <c r="B175" s="6" t="s">
        <v>5</v>
      </c>
      <c r="C175" s="6" t="s">
        <v>234</v>
      </c>
      <c r="D175" s="6" t="s">
        <v>7</v>
      </c>
      <c r="E175" s="110">
        <v>471.90000000000003</v>
      </c>
      <c r="F175" s="6"/>
    </row>
    <row r="176" spans="1:6" x14ac:dyDescent="0.25">
      <c r="A176" s="9" t="s">
        <v>62</v>
      </c>
      <c r="B176" s="9" t="s">
        <v>5</v>
      </c>
      <c r="C176" s="9" t="s">
        <v>234</v>
      </c>
      <c r="D176" s="9" t="s">
        <v>42</v>
      </c>
      <c r="E176" s="111">
        <v>403.70000000000005</v>
      </c>
      <c r="F176" s="9"/>
    </row>
    <row r="177" spans="1:6" x14ac:dyDescent="0.25">
      <c r="A177" s="6" t="s">
        <v>62</v>
      </c>
      <c r="B177" s="6" t="s">
        <v>5</v>
      </c>
      <c r="C177" s="6" t="s">
        <v>234</v>
      </c>
      <c r="D177" s="6" t="s">
        <v>9</v>
      </c>
      <c r="E177" s="110">
        <v>339.90000000000003</v>
      </c>
      <c r="F177" s="6"/>
    </row>
    <row r="178" spans="1:6" x14ac:dyDescent="0.25">
      <c r="A178" s="9" t="s">
        <v>62</v>
      </c>
      <c r="B178" s="9" t="s">
        <v>5</v>
      </c>
      <c r="C178" s="9" t="s">
        <v>234</v>
      </c>
      <c r="D178" s="9" t="s">
        <v>10</v>
      </c>
      <c r="E178" s="111">
        <v>304.70000000000005</v>
      </c>
      <c r="F178" s="9"/>
    </row>
    <row r="179" spans="1:6" x14ac:dyDescent="0.25">
      <c r="A179" s="6" t="s">
        <v>62</v>
      </c>
      <c r="B179" s="6" t="s">
        <v>5</v>
      </c>
      <c r="C179" s="6" t="s">
        <v>234</v>
      </c>
      <c r="D179" s="6" t="s">
        <v>34</v>
      </c>
      <c r="E179" s="110">
        <v>261.8</v>
      </c>
      <c r="F179" s="6"/>
    </row>
    <row r="180" spans="1:6" x14ac:dyDescent="0.25">
      <c r="A180" s="9" t="s">
        <v>62</v>
      </c>
      <c r="B180" s="9" t="s">
        <v>5</v>
      </c>
      <c r="C180" s="9" t="s">
        <v>234</v>
      </c>
      <c r="D180" s="9" t="s">
        <v>25</v>
      </c>
      <c r="E180" s="111">
        <v>227.70000000000002</v>
      </c>
      <c r="F180" s="9"/>
    </row>
    <row r="181" spans="1:6" x14ac:dyDescent="0.25">
      <c r="A181" s="6" t="s">
        <v>62</v>
      </c>
      <c r="B181" s="6" t="s">
        <v>5</v>
      </c>
      <c r="C181" s="6" t="s">
        <v>234</v>
      </c>
      <c r="D181" s="6" t="s">
        <v>12</v>
      </c>
      <c r="E181" s="110">
        <v>168.3</v>
      </c>
      <c r="F181" s="6"/>
    </row>
    <row r="182" spans="1:6" x14ac:dyDescent="0.25">
      <c r="A182" s="9" t="s">
        <v>62</v>
      </c>
      <c r="B182" s="9" t="s">
        <v>5</v>
      </c>
      <c r="C182" s="9" t="s">
        <v>235</v>
      </c>
      <c r="D182" s="9" t="s">
        <v>10</v>
      </c>
      <c r="E182" s="111">
        <v>343.2</v>
      </c>
      <c r="F182" s="9"/>
    </row>
    <row r="183" spans="1:6" x14ac:dyDescent="0.25">
      <c r="A183" s="6" t="s">
        <v>62</v>
      </c>
      <c r="B183" s="6" t="s">
        <v>5</v>
      </c>
      <c r="C183" s="6" t="s">
        <v>235</v>
      </c>
      <c r="D183" s="6" t="s">
        <v>34</v>
      </c>
      <c r="E183" s="110">
        <v>309.10000000000002</v>
      </c>
      <c r="F183" s="6"/>
    </row>
    <row r="184" spans="1:6" x14ac:dyDescent="0.25">
      <c r="A184" s="9" t="s">
        <v>62</v>
      </c>
      <c r="B184" s="9" t="s">
        <v>5</v>
      </c>
      <c r="C184" s="9" t="s">
        <v>235</v>
      </c>
      <c r="D184" s="9" t="s">
        <v>13</v>
      </c>
      <c r="E184" s="111">
        <v>236.5</v>
      </c>
      <c r="F184" s="9"/>
    </row>
    <row r="185" spans="1:6" x14ac:dyDescent="0.25">
      <c r="A185" s="6" t="s">
        <v>62</v>
      </c>
      <c r="B185" s="6" t="s">
        <v>5</v>
      </c>
      <c r="C185" s="6" t="s">
        <v>236</v>
      </c>
      <c r="D185" s="6" t="s">
        <v>43</v>
      </c>
      <c r="E185" s="110">
        <v>202.4</v>
      </c>
      <c r="F185" s="6"/>
    </row>
    <row r="186" spans="1:6" x14ac:dyDescent="0.25">
      <c r="A186" s="9" t="s">
        <v>62</v>
      </c>
      <c r="B186" s="9" t="s">
        <v>5</v>
      </c>
      <c r="C186" s="9" t="s">
        <v>236</v>
      </c>
      <c r="D186" s="9" t="s">
        <v>43</v>
      </c>
      <c r="E186" s="111">
        <v>159.5</v>
      </c>
      <c r="F186" s="9"/>
    </row>
    <row r="187" spans="1:6" x14ac:dyDescent="0.25">
      <c r="A187" s="6" t="s">
        <v>62</v>
      </c>
      <c r="B187" s="6" t="s">
        <v>237</v>
      </c>
      <c r="C187" s="6" t="s">
        <v>234</v>
      </c>
      <c r="D187" s="6" t="s">
        <v>10</v>
      </c>
      <c r="E187" s="110">
        <v>240.9</v>
      </c>
      <c r="F187" s="6"/>
    </row>
    <row r="188" spans="1:6" x14ac:dyDescent="0.25">
      <c r="A188" s="9" t="s">
        <v>62</v>
      </c>
      <c r="B188" s="9" t="s">
        <v>237</v>
      </c>
      <c r="C188" s="9" t="s">
        <v>234</v>
      </c>
      <c r="D188" s="9" t="s">
        <v>10</v>
      </c>
      <c r="E188" s="111">
        <v>201.3</v>
      </c>
      <c r="F188" s="9"/>
    </row>
    <row r="189" spans="1:6" x14ac:dyDescent="0.25">
      <c r="A189" s="6" t="s">
        <v>62</v>
      </c>
      <c r="B189" s="6" t="s">
        <v>237</v>
      </c>
      <c r="C189" s="6" t="s">
        <v>234</v>
      </c>
      <c r="D189" s="6" t="s">
        <v>25</v>
      </c>
      <c r="E189" s="110">
        <v>161.69999999999999</v>
      </c>
      <c r="F189" s="6"/>
    </row>
    <row r="190" spans="1:6" x14ac:dyDescent="0.25">
      <c r="A190" s="9" t="s">
        <v>62</v>
      </c>
      <c r="B190" s="9" t="s">
        <v>237</v>
      </c>
      <c r="C190" s="9" t="s">
        <v>234</v>
      </c>
      <c r="D190" s="9" t="s">
        <v>12</v>
      </c>
      <c r="E190" s="111">
        <v>92.4</v>
      </c>
      <c r="F190" s="9"/>
    </row>
    <row r="191" spans="1:6" x14ac:dyDescent="0.25">
      <c r="A191" s="6" t="s">
        <v>62</v>
      </c>
      <c r="B191" s="6" t="s">
        <v>237</v>
      </c>
      <c r="C191" s="6" t="s">
        <v>235</v>
      </c>
      <c r="D191" s="6" t="s">
        <v>13</v>
      </c>
      <c r="E191" s="110">
        <v>122.1</v>
      </c>
      <c r="F191" s="6"/>
    </row>
    <row r="192" spans="1:6" x14ac:dyDescent="0.25">
      <c r="A192" s="9" t="s">
        <v>62</v>
      </c>
      <c r="B192" s="9" t="s">
        <v>237</v>
      </c>
      <c r="C192" s="9" t="s">
        <v>236</v>
      </c>
      <c r="D192" s="9" t="s">
        <v>13</v>
      </c>
      <c r="E192" s="111">
        <v>85.8</v>
      </c>
      <c r="F192" s="9"/>
    </row>
    <row r="193" spans="1:6" ht="15.75" thickBot="1" x14ac:dyDescent="0.3">
      <c r="A193" s="7" t="s">
        <v>62</v>
      </c>
      <c r="B193" s="7" t="s">
        <v>237</v>
      </c>
      <c r="C193" s="7" t="s">
        <v>236</v>
      </c>
      <c r="D193" s="7" t="s">
        <v>43</v>
      </c>
      <c r="E193" s="114">
        <v>72.599999999999994</v>
      </c>
      <c r="F193" s="7"/>
    </row>
    <row r="194" spans="1:6" ht="15.75" thickTop="1" x14ac:dyDescent="0.25">
      <c r="A194" s="95" t="s">
        <v>380</v>
      </c>
      <c r="B194" s="95" t="s">
        <v>198</v>
      </c>
      <c r="C194" s="95" t="s">
        <v>377</v>
      </c>
      <c r="D194" s="95" t="s">
        <v>18</v>
      </c>
      <c r="E194" s="115">
        <v>200</v>
      </c>
      <c r="F194" s="95"/>
    </row>
    <row r="195" spans="1:6" x14ac:dyDescent="0.25">
      <c r="A195" s="6" t="s">
        <v>380</v>
      </c>
      <c r="B195" s="6" t="s">
        <v>198</v>
      </c>
      <c r="C195" s="6" t="s">
        <v>377</v>
      </c>
      <c r="D195" s="6" t="s">
        <v>42</v>
      </c>
      <c r="E195" s="110">
        <v>190</v>
      </c>
      <c r="F195" s="6"/>
    </row>
    <row r="196" spans="1:6" x14ac:dyDescent="0.25">
      <c r="A196" s="9" t="s">
        <v>380</v>
      </c>
      <c r="B196" s="9" t="s">
        <v>198</v>
      </c>
      <c r="C196" s="9" t="s">
        <v>377</v>
      </c>
      <c r="D196" s="9" t="s">
        <v>10</v>
      </c>
      <c r="E196" s="111">
        <v>170</v>
      </c>
      <c r="F196" s="9"/>
    </row>
    <row r="197" spans="1:6" x14ac:dyDescent="0.25">
      <c r="A197" s="6" t="s">
        <v>380</v>
      </c>
      <c r="B197" s="6" t="s">
        <v>198</v>
      </c>
      <c r="C197" s="6" t="s">
        <v>377</v>
      </c>
      <c r="D197" s="6" t="s">
        <v>34</v>
      </c>
      <c r="E197" s="110">
        <v>150</v>
      </c>
      <c r="F197" s="6"/>
    </row>
    <row r="198" spans="1:6" x14ac:dyDescent="0.25">
      <c r="A198" s="9" t="s">
        <v>380</v>
      </c>
      <c r="B198" s="9" t="s">
        <v>198</v>
      </c>
      <c r="C198" s="9" t="s">
        <v>377</v>
      </c>
      <c r="D198" s="9" t="s">
        <v>13</v>
      </c>
      <c r="E198" s="111">
        <v>140</v>
      </c>
      <c r="F198" s="9"/>
    </row>
    <row r="199" spans="1:6" x14ac:dyDescent="0.25">
      <c r="A199" s="6" t="s">
        <v>380</v>
      </c>
      <c r="B199" s="6" t="s">
        <v>198</v>
      </c>
      <c r="C199" s="6" t="s">
        <v>377</v>
      </c>
      <c r="D199" s="6" t="s">
        <v>12</v>
      </c>
      <c r="E199" s="110">
        <v>115</v>
      </c>
      <c r="F199" s="6"/>
    </row>
    <row r="200" spans="1:6" x14ac:dyDescent="0.25">
      <c r="A200" s="9" t="s">
        <v>380</v>
      </c>
      <c r="B200" s="9" t="s">
        <v>198</v>
      </c>
      <c r="C200" s="9" t="s">
        <v>377</v>
      </c>
      <c r="D200" s="9" t="s">
        <v>43</v>
      </c>
      <c r="E200" s="111">
        <v>125</v>
      </c>
      <c r="F200" s="9"/>
    </row>
    <row r="201" spans="1:6" x14ac:dyDescent="0.25">
      <c r="A201" s="6" t="s">
        <v>380</v>
      </c>
      <c r="B201" s="6" t="s">
        <v>378</v>
      </c>
      <c r="C201" s="6" t="s">
        <v>377</v>
      </c>
      <c r="D201" s="6" t="s">
        <v>18</v>
      </c>
      <c r="E201" s="110">
        <v>200</v>
      </c>
      <c r="F201" s="6"/>
    </row>
    <row r="202" spans="1:6" x14ac:dyDescent="0.25">
      <c r="A202" s="9" t="s">
        <v>380</v>
      </c>
      <c r="B202" s="9" t="s">
        <v>378</v>
      </c>
      <c r="C202" s="9" t="s">
        <v>377</v>
      </c>
      <c r="D202" s="9" t="s">
        <v>42</v>
      </c>
      <c r="E202" s="111">
        <v>190</v>
      </c>
      <c r="F202" s="9"/>
    </row>
    <row r="203" spans="1:6" x14ac:dyDescent="0.25">
      <c r="A203" s="6" t="s">
        <v>380</v>
      </c>
      <c r="B203" s="6" t="s">
        <v>378</v>
      </c>
      <c r="C203" s="6" t="s">
        <v>377</v>
      </c>
      <c r="D203" s="6" t="s">
        <v>10</v>
      </c>
      <c r="E203" s="110">
        <v>170</v>
      </c>
      <c r="F203" s="6"/>
    </row>
    <row r="204" spans="1:6" x14ac:dyDescent="0.25">
      <c r="A204" s="9" t="s">
        <v>380</v>
      </c>
      <c r="B204" s="9" t="s">
        <v>378</v>
      </c>
      <c r="C204" s="9" t="s">
        <v>377</v>
      </c>
      <c r="D204" s="9" t="s">
        <v>34</v>
      </c>
      <c r="E204" s="111">
        <v>150</v>
      </c>
      <c r="F204" s="9"/>
    </row>
    <row r="205" spans="1:6" x14ac:dyDescent="0.25">
      <c r="A205" s="6" t="s">
        <v>380</v>
      </c>
      <c r="B205" s="6" t="s">
        <v>378</v>
      </c>
      <c r="C205" s="6" t="s">
        <v>377</v>
      </c>
      <c r="D205" s="6" t="s">
        <v>13</v>
      </c>
      <c r="E205" s="110">
        <v>140</v>
      </c>
      <c r="F205" s="6"/>
    </row>
    <row r="206" spans="1:6" x14ac:dyDescent="0.25">
      <c r="A206" s="9" t="s">
        <v>380</v>
      </c>
      <c r="B206" s="9" t="s">
        <v>378</v>
      </c>
      <c r="C206" s="9" t="s">
        <v>377</v>
      </c>
      <c r="D206" s="9" t="s">
        <v>12</v>
      </c>
      <c r="E206" s="111">
        <v>115</v>
      </c>
      <c r="F206" s="9"/>
    </row>
    <row r="207" spans="1:6" x14ac:dyDescent="0.25">
      <c r="A207" s="6" t="s">
        <v>380</v>
      </c>
      <c r="B207" s="6" t="s">
        <v>378</v>
      </c>
      <c r="C207" s="6" t="s">
        <v>377</v>
      </c>
      <c r="D207" s="6" t="s">
        <v>43</v>
      </c>
      <c r="E207" s="110">
        <v>125</v>
      </c>
      <c r="F207" s="6"/>
    </row>
    <row r="208" spans="1:6" x14ac:dyDescent="0.25">
      <c r="A208" s="9" t="s">
        <v>380</v>
      </c>
      <c r="B208" s="9" t="s">
        <v>379</v>
      </c>
      <c r="C208" s="9" t="s">
        <v>377</v>
      </c>
      <c r="D208" s="9" t="s">
        <v>18</v>
      </c>
      <c r="E208" s="111">
        <v>200</v>
      </c>
      <c r="F208" s="9"/>
    </row>
    <row r="209" spans="1:6" x14ac:dyDescent="0.25">
      <c r="A209" s="6" t="s">
        <v>380</v>
      </c>
      <c r="B209" s="6" t="s">
        <v>379</v>
      </c>
      <c r="C209" s="6" t="s">
        <v>377</v>
      </c>
      <c r="D209" s="6" t="s">
        <v>42</v>
      </c>
      <c r="E209" s="110">
        <v>190</v>
      </c>
      <c r="F209" s="6"/>
    </row>
    <row r="210" spans="1:6" x14ac:dyDescent="0.25">
      <c r="A210" s="9" t="s">
        <v>380</v>
      </c>
      <c r="B210" s="9" t="s">
        <v>379</v>
      </c>
      <c r="C210" s="9" t="s">
        <v>377</v>
      </c>
      <c r="D210" s="9" t="s">
        <v>10</v>
      </c>
      <c r="E210" s="111">
        <v>170</v>
      </c>
      <c r="F210" s="9"/>
    </row>
    <row r="211" spans="1:6" x14ac:dyDescent="0.25">
      <c r="A211" s="6" t="s">
        <v>380</v>
      </c>
      <c r="B211" s="6" t="s">
        <v>379</v>
      </c>
      <c r="C211" s="6" t="s">
        <v>377</v>
      </c>
      <c r="D211" s="6" t="s">
        <v>34</v>
      </c>
      <c r="E211" s="110">
        <v>150</v>
      </c>
      <c r="F211" s="6"/>
    </row>
    <row r="212" spans="1:6" x14ac:dyDescent="0.25">
      <c r="A212" s="9" t="s">
        <v>380</v>
      </c>
      <c r="B212" s="9" t="s">
        <v>379</v>
      </c>
      <c r="C212" s="9" t="s">
        <v>377</v>
      </c>
      <c r="D212" s="9" t="s">
        <v>13</v>
      </c>
      <c r="E212" s="111">
        <v>140</v>
      </c>
      <c r="F212" s="9"/>
    </row>
    <row r="213" spans="1:6" x14ac:dyDescent="0.25">
      <c r="A213" s="6" t="s">
        <v>380</v>
      </c>
      <c r="B213" s="6" t="s">
        <v>379</v>
      </c>
      <c r="C213" s="6" t="s">
        <v>377</v>
      </c>
      <c r="D213" s="6" t="s">
        <v>12</v>
      </c>
      <c r="E213" s="110">
        <v>115</v>
      </c>
      <c r="F213" s="6"/>
    </row>
    <row r="214" spans="1:6" ht="15.75" thickBot="1" x14ac:dyDescent="0.3">
      <c r="A214" s="15" t="s">
        <v>380</v>
      </c>
      <c r="B214" s="15" t="s">
        <v>379</v>
      </c>
      <c r="C214" s="15" t="s">
        <v>377</v>
      </c>
      <c r="D214" s="15" t="s">
        <v>43</v>
      </c>
      <c r="E214" s="112">
        <v>125</v>
      </c>
      <c r="F214" s="15"/>
    </row>
    <row r="215" spans="1:6" ht="75.75" thickTop="1" x14ac:dyDescent="0.25">
      <c r="A215" s="14" t="s">
        <v>382</v>
      </c>
      <c r="B215" s="14" t="s">
        <v>198</v>
      </c>
      <c r="C215" s="14" t="s">
        <v>381</v>
      </c>
      <c r="D215" s="14" t="s">
        <v>40</v>
      </c>
      <c r="E215" s="113">
        <v>300</v>
      </c>
      <c r="F215" s="14"/>
    </row>
    <row r="216" spans="1:6" x14ac:dyDescent="0.25">
      <c r="A216" s="9" t="s">
        <v>382</v>
      </c>
      <c r="B216" s="9"/>
      <c r="C216" s="9"/>
      <c r="D216" s="9" t="s">
        <v>21</v>
      </c>
      <c r="E216" s="111">
        <v>270</v>
      </c>
      <c r="F216" s="9"/>
    </row>
    <row r="217" spans="1:6" x14ac:dyDescent="0.25">
      <c r="A217" s="6" t="s">
        <v>382</v>
      </c>
      <c r="B217" s="6"/>
      <c r="C217" s="6"/>
      <c r="D217" s="6" t="s">
        <v>7</v>
      </c>
      <c r="E217" s="110">
        <v>250</v>
      </c>
      <c r="F217" s="6"/>
    </row>
    <row r="218" spans="1:6" x14ac:dyDescent="0.25">
      <c r="A218" s="9" t="s">
        <v>382</v>
      </c>
      <c r="B218" s="9"/>
      <c r="C218" s="9"/>
      <c r="D218" s="9" t="s">
        <v>42</v>
      </c>
      <c r="E218" s="111">
        <v>240</v>
      </c>
      <c r="F218" s="9"/>
    </row>
    <row r="219" spans="1:6" x14ac:dyDescent="0.25">
      <c r="A219" s="6" t="s">
        <v>382</v>
      </c>
      <c r="B219" s="6"/>
      <c r="C219" s="6"/>
      <c r="D219" s="6" t="s">
        <v>10</v>
      </c>
      <c r="E219" s="110">
        <v>210</v>
      </c>
      <c r="F219" s="6"/>
    </row>
    <row r="220" spans="1:6" x14ac:dyDescent="0.25">
      <c r="A220" s="9" t="s">
        <v>382</v>
      </c>
      <c r="B220" s="9"/>
      <c r="C220" s="9"/>
      <c r="D220" s="9" t="s">
        <v>34</v>
      </c>
      <c r="E220" s="111">
        <v>190</v>
      </c>
      <c r="F220" s="9"/>
    </row>
    <row r="221" spans="1:6" x14ac:dyDescent="0.25">
      <c r="A221" s="6" t="s">
        <v>382</v>
      </c>
      <c r="B221" s="6"/>
      <c r="C221" s="6"/>
      <c r="D221" s="6" t="s">
        <v>13</v>
      </c>
      <c r="E221" s="110">
        <v>160</v>
      </c>
      <c r="F221" s="6"/>
    </row>
    <row r="222" spans="1:6" x14ac:dyDescent="0.25">
      <c r="A222" s="9" t="s">
        <v>382</v>
      </c>
      <c r="B222" s="9"/>
      <c r="C222" s="9"/>
      <c r="D222" s="9" t="s">
        <v>43</v>
      </c>
      <c r="E222" s="111">
        <v>140</v>
      </c>
      <c r="F222" s="9"/>
    </row>
    <row r="223" spans="1:6" ht="15.75" thickBot="1" x14ac:dyDescent="0.3">
      <c r="A223" s="7" t="s">
        <v>382</v>
      </c>
      <c r="B223" s="7"/>
      <c r="C223" s="7"/>
      <c r="D223" s="7" t="s">
        <v>12</v>
      </c>
      <c r="E223" s="114">
        <v>140</v>
      </c>
      <c r="F223" s="7"/>
    </row>
    <row r="224" spans="1:6" ht="75.75" thickTop="1" x14ac:dyDescent="0.25">
      <c r="A224" s="95" t="s">
        <v>384</v>
      </c>
      <c r="B224" s="95" t="s">
        <v>383</v>
      </c>
      <c r="C224" s="95" t="s">
        <v>1649</v>
      </c>
      <c r="D224" s="95" t="s">
        <v>18</v>
      </c>
      <c r="E224" s="115">
        <v>560</v>
      </c>
      <c r="F224" s="95"/>
    </row>
    <row r="225" spans="1:6" ht="75.75" thickBot="1" x14ac:dyDescent="0.3">
      <c r="A225" s="6" t="s">
        <v>384</v>
      </c>
      <c r="B225" s="7" t="s">
        <v>383</v>
      </c>
      <c r="C225" s="6" t="s">
        <v>1649</v>
      </c>
      <c r="D225" s="6" t="s">
        <v>42</v>
      </c>
      <c r="E225" s="110">
        <v>490</v>
      </c>
      <c r="F225" s="6"/>
    </row>
    <row r="226" spans="1:6" ht="75.75" thickTop="1" x14ac:dyDescent="0.25">
      <c r="A226" s="9" t="s">
        <v>384</v>
      </c>
      <c r="B226" s="95" t="s">
        <v>383</v>
      </c>
      <c r="C226" s="9" t="s">
        <v>1649</v>
      </c>
      <c r="D226" s="9" t="s">
        <v>7</v>
      </c>
      <c r="E226" s="111">
        <v>462</v>
      </c>
      <c r="F226" s="9"/>
    </row>
    <row r="227" spans="1:6" ht="90" x14ac:dyDescent="0.25">
      <c r="A227" s="6" t="s">
        <v>384</v>
      </c>
      <c r="B227" s="6" t="s">
        <v>383</v>
      </c>
      <c r="C227" s="6" t="s">
        <v>1650</v>
      </c>
      <c r="D227" s="6" t="s">
        <v>10</v>
      </c>
      <c r="E227" s="110">
        <v>420</v>
      </c>
      <c r="F227" s="6"/>
    </row>
    <row r="228" spans="1:6" ht="90" x14ac:dyDescent="0.25">
      <c r="A228" s="9" t="s">
        <v>384</v>
      </c>
      <c r="B228" s="9" t="s">
        <v>383</v>
      </c>
      <c r="C228" s="9" t="s">
        <v>1651</v>
      </c>
      <c r="D228" s="9" t="s">
        <v>34</v>
      </c>
      <c r="E228" s="111">
        <v>350</v>
      </c>
      <c r="F228" s="9"/>
    </row>
    <row r="229" spans="1:6" ht="90" x14ac:dyDescent="0.25">
      <c r="A229" s="6" t="s">
        <v>384</v>
      </c>
      <c r="B229" s="6" t="s">
        <v>383</v>
      </c>
      <c r="C229" s="6" t="s">
        <v>1652</v>
      </c>
      <c r="D229" s="6" t="s">
        <v>13</v>
      </c>
      <c r="E229" s="110">
        <v>322</v>
      </c>
      <c r="F229" s="6"/>
    </row>
    <row r="230" spans="1:6" ht="75" x14ac:dyDescent="0.25">
      <c r="A230" s="9" t="s">
        <v>384</v>
      </c>
      <c r="B230" s="9" t="s">
        <v>383</v>
      </c>
      <c r="C230" s="9" t="s">
        <v>1649</v>
      </c>
      <c r="D230" s="9" t="s">
        <v>43</v>
      </c>
      <c r="E230" s="111">
        <v>322</v>
      </c>
      <c r="F230" s="9"/>
    </row>
    <row r="231" spans="1:6" ht="75.75" thickBot="1" x14ac:dyDescent="0.3">
      <c r="A231" s="7" t="s">
        <v>384</v>
      </c>
      <c r="B231" s="7" t="s">
        <v>383</v>
      </c>
      <c r="C231" s="7" t="s">
        <v>1649</v>
      </c>
      <c r="D231" s="7" t="s">
        <v>12</v>
      </c>
      <c r="E231" s="114">
        <v>252</v>
      </c>
      <c r="F231" s="7"/>
    </row>
    <row r="232" spans="1:6" ht="15.75" thickTop="1" x14ac:dyDescent="0.25">
      <c r="A232" s="95" t="s">
        <v>277</v>
      </c>
      <c r="B232" s="95" t="s">
        <v>38</v>
      </c>
      <c r="C232" s="95" t="s">
        <v>93</v>
      </c>
      <c r="D232" s="95" t="s">
        <v>40</v>
      </c>
      <c r="E232" s="115">
        <v>462.00000000000006</v>
      </c>
      <c r="F232" s="95"/>
    </row>
    <row r="233" spans="1:6" x14ac:dyDescent="0.25">
      <c r="A233" s="6" t="s">
        <v>277</v>
      </c>
      <c r="B233" s="6" t="s">
        <v>38</v>
      </c>
      <c r="C233" s="6" t="s">
        <v>93</v>
      </c>
      <c r="D233" s="6" t="s">
        <v>18</v>
      </c>
      <c r="E233" s="110">
        <v>396.00000000000006</v>
      </c>
      <c r="F233" s="6"/>
    </row>
    <row r="234" spans="1:6" x14ac:dyDescent="0.25">
      <c r="A234" s="9" t="s">
        <v>277</v>
      </c>
      <c r="B234" s="9" t="s">
        <v>38</v>
      </c>
      <c r="C234" s="9" t="s">
        <v>93</v>
      </c>
      <c r="D234" s="9" t="s">
        <v>7</v>
      </c>
      <c r="E234" s="111">
        <v>352</v>
      </c>
      <c r="F234" s="9"/>
    </row>
    <row r="235" spans="1:6" x14ac:dyDescent="0.25">
      <c r="A235" s="6" t="s">
        <v>277</v>
      </c>
      <c r="B235" s="6" t="s">
        <v>38</v>
      </c>
      <c r="C235" s="6" t="s">
        <v>93</v>
      </c>
      <c r="D235" s="6" t="s">
        <v>21</v>
      </c>
      <c r="E235" s="110">
        <v>308</v>
      </c>
      <c r="F235" s="6"/>
    </row>
    <row r="236" spans="1:6" x14ac:dyDescent="0.25">
      <c r="A236" s="9" t="s">
        <v>277</v>
      </c>
      <c r="B236" s="9" t="s">
        <v>38</v>
      </c>
      <c r="C236" s="9" t="s">
        <v>93</v>
      </c>
      <c r="D236" s="9" t="s">
        <v>42</v>
      </c>
      <c r="E236" s="111">
        <v>275</v>
      </c>
      <c r="F236" s="9"/>
    </row>
    <row r="237" spans="1:6" x14ac:dyDescent="0.25">
      <c r="A237" s="6" t="s">
        <v>277</v>
      </c>
      <c r="B237" s="6" t="s">
        <v>38</v>
      </c>
      <c r="C237" s="6" t="s">
        <v>93</v>
      </c>
      <c r="D237" s="6" t="s">
        <v>9</v>
      </c>
      <c r="E237" s="110">
        <v>258.5</v>
      </c>
      <c r="F237" s="6"/>
    </row>
    <row r="238" spans="1:6" x14ac:dyDescent="0.25">
      <c r="A238" s="9" t="s">
        <v>277</v>
      </c>
      <c r="B238" s="9" t="s">
        <v>38</v>
      </c>
      <c r="C238" s="9" t="s">
        <v>93</v>
      </c>
      <c r="D238" s="9" t="s">
        <v>10</v>
      </c>
      <c r="E238" s="111">
        <v>236.50000000000003</v>
      </c>
      <c r="F238" s="9"/>
    </row>
    <row r="239" spans="1:6" x14ac:dyDescent="0.25">
      <c r="A239" s="6" t="s">
        <v>277</v>
      </c>
      <c r="B239" s="6" t="s">
        <v>38</v>
      </c>
      <c r="C239" s="6" t="s">
        <v>93</v>
      </c>
      <c r="D239" s="6" t="s">
        <v>25</v>
      </c>
      <c r="E239" s="110">
        <v>236.50000000000003</v>
      </c>
      <c r="F239" s="6"/>
    </row>
    <row r="240" spans="1:6" x14ac:dyDescent="0.25">
      <c r="A240" s="9" t="s">
        <v>277</v>
      </c>
      <c r="B240" s="9" t="s">
        <v>38</v>
      </c>
      <c r="C240" s="9" t="s">
        <v>93</v>
      </c>
      <c r="D240" s="9" t="s">
        <v>34</v>
      </c>
      <c r="E240" s="111">
        <v>275</v>
      </c>
      <c r="F240" s="9"/>
    </row>
    <row r="241" spans="1:6" x14ac:dyDescent="0.25">
      <c r="A241" s="6" t="s">
        <v>277</v>
      </c>
      <c r="B241" s="6" t="s">
        <v>38</v>
      </c>
      <c r="C241" s="6" t="s">
        <v>93</v>
      </c>
      <c r="D241" s="6" t="s">
        <v>13</v>
      </c>
      <c r="E241" s="110">
        <v>253.00000000000003</v>
      </c>
      <c r="F241" s="6"/>
    </row>
    <row r="242" spans="1:6" x14ac:dyDescent="0.25">
      <c r="A242" s="9" t="s">
        <v>277</v>
      </c>
      <c r="B242" s="9" t="s">
        <v>38</v>
      </c>
      <c r="C242" s="9" t="s">
        <v>93</v>
      </c>
      <c r="D242" s="9" t="s">
        <v>43</v>
      </c>
      <c r="E242" s="111">
        <v>220.00000000000003</v>
      </c>
      <c r="F242" s="9"/>
    </row>
    <row r="243" spans="1:6" ht="15.75" thickBot="1" x14ac:dyDescent="0.3">
      <c r="A243" s="7" t="s">
        <v>277</v>
      </c>
      <c r="B243" s="7" t="s">
        <v>38</v>
      </c>
      <c r="C243" s="7" t="s">
        <v>93</v>
      </c>
      <c r="D243" s="7" t="s">
        <v>12</v>
      </c>
      <c r="E243" s="114">
        <v>187.00000000000003</v>
      </c>
      <c r="F243" s="7"/>
    </row>
    <row r="244" spans="1:6" ht="75.75" thickTop="1" x14ac:dyDescent="0.25">
      <c r="A244" s="95" t="s">
        <v>82</v>
      </c>
      <c r="B244" s="95" t="s">
        <v>5</v>
      </c>
      <c r="C244" s="95" t="s">
        <v>93</v>
      </c>
      <c r="D244" s="95" t="s">
        <v>7</v>
      </c>
      <c r="E244" s="115">
        <v>286</v>
      </c>
      <c r="F244" s="95" t="s">
        <v>84</v>
      </c>
    </row>
    <row r="245" spans="1:6" ht="75" x14ac:dyDescent="0.25">
      <c r="A245" s="6" t="s">
        <v>82</v>
      </c>
      <c r="B245" s="6" t="s">
        <v>5</v>
      </c>
      <c r="C245" s="6" t="s">
        <v>93</v>
      </c>
      <c r="D245" s="6" t="s">
        <v>42</v>
      </c>
      <c r="E245" s="110">
        <v>264</v>
      </c>
      <c r="F245" s="6" t="s">
        <v>84</v>
      </c>
    </row>
    <row r="246" spans="1:6" ht="75" x14ac:dyDescent="0.25">
      <c r="A246" s="9" t="s">
        <v>82</v>
      </c>
      <c r="B246" s="9" t="s">
        <v>5</v>
      </c>
      <c r="C246" s="9" t="s">
        <v>93</v>
      </c>
      <c r="D246" s="9" t="s">
        <v>10</v>
      </c>
      <c r="E246" s="111">
        <v>242.00000000000003</v>
      </c>
      <c r="F246" s="9" t="s">
        <v>84</v>
      </c>
    </row>
    <row r="247" spans="1:6" ht="75" x14ac:dyDescent="0.25">
      <c r="A247" s="6" t="s">
        <v>82</v>
      </c>
      <c r="B247" s="6" t="s">
        <v>5</v>
      </c>
      <c r="C247" s="6" t="s">
        <v>93</v>
      </c>
      <c r="D247" s="6" t="s">
        <v>34</v>
      </c>
      <c r="E247" s="110">
        <v>187.00000000000003</v>
      </c>
      <c r="F247" s="6" t="s">
        <v>84</v>
      </c>
    </row>
    <row r="248" spans="1:6" ht="75" x14ac:dyDescent="0.25">
      <c r="A248" s="9" t="s">
        <v>82</v>
      </c>
      <c r="B248" s="9" t="s">
        <v>5</v>
      </c>
      <c r="C248" s="9" t="s">
        <v>93</v>
      </c>
      <c r="D248" s="9" t="s">
        <v>43</v>
      </c>
      <c r="E248" s="111">
        <v>176</v>
      </c>
      <c r="F248" s="9" t="s">
        <v>84</v>
      </c>
    </row>
    <row r="249" spans="1:6" ht="75.75" thickBot="1" x14ac:dyDescent="0.3">
      <c r="A249" s="7" t="s">
        <v>82</v>
      </c>
      <c r="B249" s="7" t="s">
        <v>5</v>
      </c>
      <c r="C249" s="7" t="s">
        <v>93</v>
      </c>
      <c r="D249" s="7" t="s">
        <v>12</v>
      </c>
      <c r="E249" s="114">
        <v>154</v>
      </c>
      <c r="F249" s="7" t="s">
        <v>84</v>
      </c>
    </row>
    <row r="250" spans="1:6" ht="15.75" thickTop="1" x14ac:dyDescent="0.25">
      <c r="A250" s="95" t="s">
        <v>298</v>
      </c>
      <c r="B250" s="95" t="s">
        <v>291</v>
      </c>
      <c r="C250" s="95" t="s">
        <v>292</v>
      </c>
      <c r="D250" s="95" t="s">
        <v>13</v>
      </c>
      <c r="E250" s="115">
        <v>220.00000000000003</v>
      </c>
      <c r="F250" s="95" t="s">
        <v>295</v>
      </c>
    </row>
    <row r="251" spans="1:6" x14ac:dyDescent="0.25">
      <c r="A251" s="6" t="s">
        <v>298</v>
      </c>
      <c r="B251" s="6" t="s">
        <v>291</v>
      </c>
      <c r="C251" s="6" t="s">
        <v>293</v>
      </c>
      <c r="D251" s="6" t="s">
        <v>13</v>
      </c>
      <c r="E251" s="110">
        <v>220</v>
      </c>
      <c r="F251" s="6" t="s">
        <v>296</v>
      </c>
    </row>
    <row r="252" spans="1:6" ht="15.75" thickBot="1" x14ac:dyDescent="0.3">
      <c r="A252" s="15" t="s">
        <v>298</v>
      </c>
      <c r="B252" s="15" t="s">
        <v>291</v>
      </c>
      <c r="C252" s="15" t="s">
        <v>294</v>
      </c>
      <c r="D252" s="15" t="s">
        <v>10</v>
      </c>
      <c r="E252" s="112">
        <v>275</v>
      </c>
      <c r="F252" s="15" t="s">
        <v>297</v>
      </c>
    </row>
    <row r="253" spans="1:6" ht="15.75" thickTop="1" x14ac:dyDescent="0.25">
      <c r="A253" s="14" t="s">
        <v>241</v>
      </c>
      <c r="B253" s="14" t="s">
        <v>5</v>
      </c>
      <c r="C253" s="14" t="s">
        <v>238</v>
      </c>
      <c r="D253" s="14" t="s">
        <v>42</v>
      </c>
      <c r="E253" s="113">
        <v>440</v>
      </c>
      <c r="F253" s="14"/>
    </row>
    <row r="254" spans="1:6" x14ac:dyDescent="0.25">
      <c r="A254" s="9" t="s">
        <v>241</v>
      </c>
      <c r="B254" s="9" t="s">
        <v>5</v>
      </c>
      <c r="C254" s="9" t="s">
        <v>238</v>
      </c>
      <c r="D254" s="9" t="s">
        <v>7</v>
      </c>
      <c r="E254" s="111">
        <v>385</v>
      </c>
      <c r="F254" s="9"/>
    </row>
    <row r="255" spans="1:6" x14ac:dyDescent="0.25">
      <c r="A255" s="6" t="s">
        <v>241</v>
      </c>
      <c r="B255" s="6" t="s">
        <v>5</v>
      </c>
      <c r="C255" s="6" t="s">
        <v>234</v>
      </c>
      <c r="D255" s="6" t="s">
        <v>10</v>
      </c>
      <c r="E255" s="110">
        <v>231</v>
      </c>
      <c r="F255" s="6"/>
    </row>
    <row r="256" spans="1:6" x14ac:dyDescent="0.25">
      <c r="A256" s="9" t="s">
        <v>241</v>
      </c>
      <c r="B256" s="9" t="s">
        <v>5</v>
      </c>
      <c r="C256" s="9" t="s">
        <v>239</v>
      </c>
      <c r="D256" s="9" t="s">
        <v>43</v>
      </c>
      <c r="E256" s="111">
        <v>209</v>
      </c>
      <c r="F256" s="9"/>
    </row>
    <row r="257" spans="1:6" x14ac:dyDescent="0.25">
      <c r="A257" s="6" t="s">
        <v>241</v>
      </c>
      <c r="B257" s="6" t="s">
        <v>5</v>
      </c>
      <c r="C257" s="6" t="s">
        <v>12</v>
      </c>
      <c r="D257" s="6" t="s">
        <v>12</v>
      </c>
      <c r="E257" s="110">
        <v>154</v>
      </c>
      <c r="F257" s="6"/>
    </row>
    <row r="258" spans="1:6" ht="15.75" thickBot="1" x14ac:dyDescent="0.3">
      <c r="A258" s="15" t="s">
        <v>241</v>
      </c>
      <c r="B258" s="15" t="s">
        <v>5</v>
      </c>
      <c r="C258" s="15" t="s">
        <v>240</v>
      </c>
      <c r="D258" s="15" t="s">
        <v>13</v>
      </c>
      <c r="E258" s="112">
        <v>187</v>
      </c>
      <c r="F258" s="15"/>
    </row>
    <row r="259" spans="1:6" ht="15.75" thickTop="1" x14ac:dyDescent="0.25">
      <c r="A259" s="14" t="s">
        <v>284</v>
      </c>
      <c r="B259" s="14" t="s">
        <v>285</v>
      </c>
      <c r="C259" s="14" t="s">
        <v>93</v>
      </c>
      <c r="D259" s="14" t="s">
        <v>18</v>
      </c>
      <c r="E259" s="113">
        <v>330</v>
      </c>
      <c r="F259" s="14" t="s">
        <v>286</v>
      </c>
    </row>
    <row r="260" spans="1:6" x14ac:dyDescent="0.25">
      <c r="A260" s="9" t="s">
        <v>284</v>
      </c>
      <c r="B260" s="9" t="s">
        <v>285</v>
      </c>
      <c r="C260" s="9" t="s">
        <v>93</v>
      </c>
      <c r="D260" s="9" t="s">
        <v>7</v>
      </c>
      <c r="E260" s="111">
        <v>302.5</v>
      </c>
      <c r="F260" s="9" t="s">
        <v>287</v>
      </c>
    </row>
    <row r="261" spans="1:6" x14ac:dyDescent="0.25">
      <c r="A261" s="6" t="s">
        <v>284</v>
      </c>
      <c r="B261" s="6" t="s">
        <v>285</v>
      </c>
      <c r="C261" s="6" t="s">
        <v>93</v>
      </c>
      <c r="D261" s="6" t="s">
        <v>10</v>
      </c>
      <c r="E261" s="110">
        <v>275</v>
      </c>
      <c r="F261" s="6" t="s">
        <v>288</v>
      </c>
    </row>
    <row r="262" spans="1:6" x14ac:dyDescent="0.25">
      <c r="A262" s="9" t="s">
        <v>284</v>
      </c>
      <c r="B262" s="9" t="s">
        <v>285</v>
      </c>
      <c r="C262" s="9" t="s">
        <v>93</v>
      </c>
      <c r="D262" s="9" t="s">
        <v>12</v>
      </c>
      <c r="E262" s="111">
        <v>231</v>
      </c>
      <c r="F262" s="9" t="s">
        <v>289</v>
      </c>
    </row>
    <row r="263" spans="1:6" x14ac:dyDescent="0.25">
      <c r="A263" s="6" t="s">
        <v>284</v>
      </c>
      <c r="B263" s="6" t="s">
        <v>285</v>
      </c>
      <c r="C263" s="6" t="s">
        <v>93</v>
      </c>
      <c r="D263" s="6" t="s">
        <v>43</v>
      </c>
      <c r="E263" s="110">
        <v>192.5</v>
      </c>
      <c r="F263" s="6" t="s">
        <v>290</v>
      </c>
    </row>
    <row r="264" spans="1:6" ht="15.75" thickBot="1" x14ac:dyDescent="0.3">
      <c r="A264" s="15" t="s">
        <v>284</v>
      </c>
      <c r="B264" s="15" t="s">
        <v>285</v>
      </c>
      <c r="C264" s="15" t="s">
        <v>93</v>
      </c>
      <c r="D264" s="15" t="s">
        <v>13</v>
      </c>
      <c r="E264" s="112">
        <v>137.5</v>
      </c>
      <c r="F264" s="15" t="s">
        <v>77</v>
      </c>
    </row>
    <row r="265" spans="1:6" ht="15.75" thickTop="1" x14ac:dyDescent="0.25">
      <c r="A265" s="14" t="s">
        <v>299</v>
      </c>
      <c r="B265" s="14" t="s">
        <v>300</v>
      </c>
      <c r="C265" s="14" t="s">
        <v>301</v>
      </c>
      <c r="D265" s="14" t="s">
        <v>40</v>
      </c>
      <c r="E265" s="113">
        <v>300</v>
      </c>
      <c r="F265" s="14" t="s">
        <v>305</v>
      </c>
    </row>
    <row r="266" spans="1:6" x14ac:dyDescent="0.25">
      <c r="A266" s="9" t="s">
        <v>299</v>
      </c>
      <c r="B266" s="9" t="s">
        <v>198</v>
      </c>
      <c r="C266" s="9" t="s">
        <v>302</v>
      </c>
      <c r="D266" s="9" t="s">
        <v>21</v>
      </c>
      <c r="E266" s="111">
        <v>275</v>
      </c>
      <c r="F266" s="9" t="s">
        <v>306</v>
      </c>
    </row>
    <row r="267" spans="1:6" x14ac:dyDescent="0.25">
      <c r="A267" s="6" t="s">
        <v>299</v>
      </c>
      <c r="B267" s="6" t="s">
        <v>198</v>
      </c>
      <c r="C267" s="6" t="s">
        <v>303</v>
      </c>
      <c r="D267" s="6" t="s">
        <v>10</v>
      </c>
      <c r="E267" s="110">
        <v>200</v>
      </c>
      <c r="F267" s="6" t="s">
        <v>307</v>
      </c>
    </row>
    <row r="268" spans="1:6" x14ac:dyDescent="0.25">
      <c r="A268" s="9" t="s">
        <v>299</v>
      </c>
      <c r="B268" s="9" t="s">
        <v>198</v>
      </c>
      <c r="C268" s="9" t="s">
        <v>219</v>
      </c>
      <c r="D268" s="9" t="s">
        <v>10</v>
      </c>
      <c r="E268" s="111">
        <v>200</v>
      </c>
      <c r="F268" s="9" t="s">
        <v>308</v>
      </c>
    </row>
    <row r="269" spans="1:6" x14ac:dyDescent="0.25">
      <c r="A269" s="6" t="s">
        <v>299</v>
      </c>
      <c r="B269" s="6" t="s">
        <v>300</v>
      </c>
      <c r="C269" s="6" t="s">
        <v>304</v>
      </c>
      <c r="D269" s="6" t="s">
        <v>42</v>
      </c>
      <c r="E269" s="110">
        <v>225</v>
      </c>
      <c r="F269" s="6" t="s">
        <v>309</v>
      </c>
    </row>
    <row r="270" spans="1:6" x14ac:dyDescent="0.25">
      <c r="A270" s="9" t="s">
        <v>299</v>
      </c>
      <c r="B270" s="9" t="s">
        <v>300</v>
      </c>
      <c r="C270" s="9" t="s">
        <v>13</v>
      </c>
      <c r="D270" s="9" t="s">
        <v>13</v>
      </c>
      <c r="E270" s="111">
        <v>165</v>
      </c>
      <c r="F270" s="9" t="s">
        <v>310</v>
      </c>
    </row>
    <row r="271" spans="1:6" ht="15.75" thickBot="1" x14ac:dyDescent="0.3">
      <c r="A271" s="7" t="s">
        <v>299</v>
      </c>
      <c r="B271" s="7" t="s">
        <v>198</v>
      </c>
      <c r="C271" s="7" t="s">
        <v>13</v>
      </c>
      <c r="D271" s="7" t="s">
        <v>10</v>
      </c>
      <c r="E271" s="114">
        <v>180</v>
      </c>
      <c r="F271" s="7" t="s">
        <v>311</v>
      </c>
    </row>
    <row r="272" spans="1:6" ht="15.75" thickTop="1" x14ac:dyDescent="0.25">
      <c r="A272" s="95" t="s">
        <v>279</v>
      </c>
      <c r="B272" s="95" t="s">
        <v>198</v>
      </c>
      <c r="C272" s="95" t="s">
        <v>278</v>
      </c>
      <c r="D272" s="95" t="s">
        <v>18</v>
      </c>
      <c r="E272" s="115">
        <v>275</v>
      </c>
      <c r="F272" s="95" t="s">
        <v>280</v>
      </c>
    </row>
    <row r="273" spans="1:6" x14ac:dyDescent="0.25">
      <c r="A273" s="6" t="s">
        <v>279</v>
      </c>
      <c r="B273" s="6" t="s">
        <v>198</v>
      </c>
      <c r="C273" s="6" t="s">
        <v>278</v>
      </c>
      <c r="D273" s="6" t="s">
        <v>18</v>
      </c>
      <c r="E273" s="110">
        <v>275</v>
      </c>
      <c r="F273" s="6" t="s">
        <v>281</v>
      </c>
    </row>
    <row r="274" spans="1:6" x14ac:dyDescent="0.25">
      <c r="A274" s="9" t="s">
        <v>279</v>
      </c>
      <c r="B274" s="9" t="s">
        <v>198</v>
      </c>
      <c r="C274" s="9" t="s">
        <v>278</v>
      </c>
      <c r="D274" s="9" t="s">
        <v>10</v>
      </c>
      <c r="E274" s="111">
        <v>220</v>
      </c>
      <c r="F274" s="9" t="s">
        <v>282</v>
      </c>
    </row>
    <row r="275" spans="1:6" ht="15.75" thickBot="1" x14ac:dyDescent="0.3">
      <c r="A275" s="7" t="s">
        <v>279</v>
      </c>
      <c r="B275" s="7" t="s">
        <v>198</v>
      </c>
      <c r="C275" s="7" t="s">
        <v>93</v>
      </c>
      <c r="D275" s="7" t="s">
        <v>18</v>
      </c>
      <c r="E275" s="114">
        <v>297</v>
      </c>
      <c r="F275" s="7" t="s">
        <v>283</v>
      </c>
    </row>
    <row r="276" spans="1:6" ht="15.75" thickTop="1" x14ac:dyDescent="0.25">
      <c r="A276" s="95" t="s">
        <v>389</v>
      </c>
      <c r="B276" s="95" t="s">
        <v>385</v>
      </c>
      <c r="C276" s="95" t="s">
        <v>386</v>
      </c>
      <c r="D276" s="95" t="s">
        <v>18</v>
      </c>
      <c r="E276" s="115">
        <v>240</v>
      </c>
      <c r="F276" s="95" t="s">
        <v>388</v>
      </c>
    </row>
    <row r="277" spans="1:6" x14ac:dyDescent="0.25">
      <c r="A277" s="6" t="s">
        <v>389</v>
      </c>
      <c r="B277" s="6" t="s">
        <v>385</v>
      </c>
      <c r="C277" s="6" t="s">
        <v>386</v>
      </c>
      <c r="D277" s="6" t="s">
        <v>40</v>
      </c>
      <c r="E277" s="110">
        <v>220</v>
      </c>
      <c r="F277" s="6" t="s">
        <v>388</v>
      </c>
    </row>
    <row r="278" spans="1:6" x14ac:dyDescent="0.25">
      <c r="A278" s="9" t="s">
        <v>389</v>
      </c>
      <c r="B278" s="9" t="s">
        <v>385</v>
      </c>
      <c r="C278" s="9" t="s">
        <v>386</v>
      </c>
      <c r="D278" s="9" t="s">
        <v>7</v>
      </c>
      <c r="E278" s="111">
        <v>185</v>
      </c>
      <c r="F278" s="9" t="s">
        <v>388</v>
      </c>
    </row>
    <row r="279" spans="1:6" x14ac:dyDescent="0.25">
      <c r="A279" s="6" t="s">
        <v>389</v>
      </c>
      <c r="B279" s="6" t="s">
        <v>385</v>
      </c>
      <c r="C279" s="6" t="s">
        <v>386</v>
      </c>
      <c r="D279" s="6" t="s">
        <v>9</v>
      </c>
      <c r="E279" s="110">
        <v>165</v>
      </c>
      <c r="F279" s="6" t="s">
        <v>388</v>
      </c>
    </row>
    <row r="280" spans="1:6" x14ac:dyDescent="0.25">
      <c r="A280" s="9" t="s">
        <v>389</v>
      </c>
      <c r="B280" s="9" t="s">
        <v>387</v>
      </c>
      <c r="C280" s="9" t="s">
        <v>386</v>
      </c>
      <c r="D280" s="9" t="s">
        <v>18</v>
      </c>
      <c r="E280" s="111">
        <v>265</v>
      </c>
      <c r="F280" s="9" t="s">
        <v>388</v>
      </c>
    </row>
    <row r="281" spans="1:6" x14ac:dyDescent="0.25">
      <c r="A281" s="6" t="s">
        <v>389</v>
      </c>
      <c r="B281" s="6" t="s">
        <v>387</v>
      </c>
      <c r="C281" s="6" t="s">
        <v>386</v>
      </c>
      <c r="D281" s="6" t="s">
        <v>40</v>
      </c>
      <c r="E281" s="110">
        <v>230</v>
      </c>
      <c r="F281" s="6" t="s">
        <v>388</v>
      </c>
    </row>
    <row r="282" spans="1:6" x14ac:dyDescent="0.25">
      <c r="A282" s="9" t="s">
        <v>389</v>
      </c>
      <c r="B282" s="9" t="s">
        <v>387</v>
      </c>
      <c r="C282" s="9" t="s">
        <v>386</v>
      </c>
      <c r="D282" s="9" t="s">
        <v>7</v>
      </c>
      <c r="E282" s="111">
        <v>195</v>
      </c>
      <c r="F282" s="9" t="s">
        <v>388</v>
      </c>
    </row>
    <row r="283" spans="1:6" ht="15.75" thickBot="1" x14ac:dyDescent="0.3">
      <c r="A283" s="7" t="s">
        <v>389</v>
      </c>
      <c r="B283" s="7" t="s">
        <v>387</v>
      </c>
      <c r="C283" s="7" t="s">
        <v>386</v>
      </c>
      <c r="D283" s="7" t="s">
        <v>9</v>
      </c>
      <c r="E283" s="114">
        <v>175</v>
      </c>
      <c r="F283" s="7" t="s">
        <v>388</v>
      </c>
    </row>
    <row r="284" spans="1:6" ht="15.75" thickTop="1" x14ac:dyDescent="0.25">
      <c r="A284" s="95" t="s">
        <v>423</v>
      </c>
      <c r="B284" s="95" t="s">
        <v>5</v>
      </c>
      <c r="C284" s="95" t="s">
        <v>301</v>
      </c>
      <c r="D284" s="95" t="s">
        <v>18</v>
      </c>
      <c r="E284" s="115">
        <f>282.8*1.1</f>
        <v>311.08000000000004</v>
      </c>
      <c r="F284" s="95"/>
    </row>
    <row r="285" spans="1:6" x14ac:dyDescent="0.25">
      <c r="A285" s="6" t="s">
        <v>423</v>
      </c>
      <c r="B285" s="6" t="s">
        <v>5</v>
      </c>
      <c r="C285" s="6" t="s">
        <v>390</v>
      </c>
      <c r="D285" s="6" t="s">
        <v>7</v>
      </c>
      <c r="E285" s="110">
        <f>264.58*1.1</f>
        <v>291.03800000000001</v>
      </c>
      <c r="F285" s="6"/>
    </row>
    <row r="286" spans="1:6" x14ac:dyDescent="0.25">
      <c r="A286" s="9" t="s">
        <v>423</v>
      </c>
      <c r="B286" s="9" t="s">
        <v>5</v>
      </c>
      <c r="C286" s="9" t="s">
        <v>391</v>
      </c>
      <c r="D286" s="9" t="s">
        <v>7</v>
      </c>
      <c r="E286" s="111">
        <f>258.66*1.1</f>
        <v>284.52600000000007</v>
      </c>
      <c r="F286" s="9"/>
    </row>
    <row r="287" spans="1:6" x14ac:dyDescent="0.25">
      <c r="A287" s="6" t="s">
        <v>423</v>
      </c>
      <c r="B287" s="6" t="s">
        <v>5</v>
      </c>
      <c r="C287" s="6" t="s">
        <v>392</v>
      </c>
      <c r="D287" s="6" t="s">
        <v>42</v>
      </c>
      <c r="E287" s="110">
        <f>237.2*1.1</f>
        <v>260.92</v>
      </c>
      <c r="F287" s="6"/>
    </row>
    <row r="288" spans="1:6" x14ac:dyDescent="0.25">
      <c r="A288" s="9" t="s">
        <v>423</v>
      </c>
      <c r="B288" s="9" t="s">
        <v>5</v>
      </c>
      <c r="C288" s="9" t="s">
        <v>286</v>
      </c>
      <c r="D288" s="9" t="s">
        <v>10</v>
      </c>
      <c r="E288" s="111">
        <f>202.62*1.1</f>
        <v>222.88200000000003</v>
      </c>
      <c r="F288" s="9"/>
    </row>
    <row r="289" spans="1:6" x14ac:dyDescent="0.25">
      <c r="A289" s="6" t="s">
        <v>423</v>
      </c>
      <c r="B289" s="6" t="s">
        <v>5</v>
      </c>
      <c r="C289" s="6" t="s">
        <v>393</v>
      </c>
      <c r="D289" s="6" t="s">
        <v>34</v>
      </c>
      <c r="E289" s="110">
        <f>178.43*1.1</f>
        <v>196.27300000000002</v>
      </c>
      <c r="F289" s="6"/>
    </row>
    <row r="290" spans="1:6" x14ac:dyDescent="0.25">
      <c r="A290" s="9" t="s">
        <v>423</v>
      </c>
      <c r="B290" s="9" t="s">
        <v>5</v>
      </c>
      <c r="C290" s="9" t="s">
        <v>327</v>
      </c>
      <c r="D290" s="9" t="s">
        <v>13</v>
      </c>
      <c r="E290" s="111">
        <f>167.67*1.1</f>
        <v>184.43700000000001</v>
      </c>
      <c r="F290" s="9"/>
    </row>
    <row r="291" spans="1:6" x14ac:dyDescent="0.25">
      <c r="A291" s="6" t="s">
        <v>423</v>
      </c>
      <c r="B291" s="6" t="s">
        <v>5</v>
      </c>
      <c r="C291" s="6" t="s">
        <v>272</v>
      </c>
      <c r="D291" s="6" t="s">
        <v>12</v>
      </c>
      <c r="E291" s="110">
        <f>134.85*1.1</f>
        <v>148.33500000000001</v>
      </c>
      <c r="F291" s="6"/>
    </row>
    <row r="292" spans="1:6" x14ac:dyDescent="0.25">
      <c r="A292" s="9" t="s">
        <v>423</v>
      </c>
      <c r="B292" s="9" t="s">
        <v>5</v>
      </c>
      <c r="C292" s="9" t="s">
        <v>302</v>
      </c>
      <c r="D292" s="9" t="s">
        <v>7</v>
      </c>
      <c r="E292" s="111">
        <f>226.47*1.1</f>
        <v>249.11700000000002</v>
      </c>
      <c r="F292" s="9"/>
    </row>
    <row r="293" spans="1:6" x14ac:dyDescent="0.25">
      <c r="A293" s="6" t="s">
        <v>423</v>
      </c>
      <c r="B293" s="6" t="s">
        <v>5</v>
      </c>
      <c r="C293" s="6" t="s">
        <v>394</v>
      </c>
      <c r="D293" s="6" t="s">
        <v>42</v>
      </c>
      <c r="E293" s="110">
        <f>211.16*1.1</f>
        <v>232.27600000000001</v>
      </c>
      <c r="F293" s="6"/>
    </row>
    <row r="294" spans="1:6" x14ac:dyDescent="0.25">
      <c r="A294" s="9" t="s">
        <v>423</v>
      </c>
      <c r="B294" s="9" t="s">
        <v>5</v>
      </c>
      <c r="C294" s="9" t="s">
        <v>395</v>
      </c>
      <c r="D294" s="9" t="s">
        <v>10</v>
      </c>
      <c r="E294" s="111">
        <f>200.82*1.1</f>
        <v>220.90200000000002</v>
      </c>
      <c r="F294" s="9"/>
    </row>
    <row r="295" spans="1:6" x14ac:dyDescent="0.25">
      <c r="A295" s="6" t="s">
        <v>423</v>
      </c>
      <c r="B295" s="6" t="s">
        <v>5</v>
      </c>
      <c r="C295" s="6" t="s">
        <v>396</v>
      </c>
      <c r="D295" s="6" t="s">
        <v>43</v>
      </c>
      <c r="E295" s="110">
        <f>155.99*1.1</f>
        <v>171.58900000000003</v>
      </c>
      <c r="F295" s="6"/>
    </row>
    <row r="296" spans="1:6" x14ac:dyDescent="0.25">
      <c r="A296" s="9" t="s">
        <v>423</v>
      </c>
      <c r="B296" s="9" t="s">
        <v>5</v>
      </c>
      <c r="C296" s="9" t="s">
        <v>397</v>
      </c>
      <c r="D296" s="9" t="s">
        <v>12</v>
      </c>
      <c r="E296" s="111">
        <f>105.78*1.1</f>
        <v>116.358</v>
      </c>
      <c r="F296" s="9"/>
    </row>
    <row r="297" spans="1:6" x14ac:dyDescent="0.25">
      <c r="A297" s="6" t="s">
        <v>423</v>
      </c>
      <c r="B297" s="6" t="s">
        <v>5</v>
      </c>
      <c r="C297" s="6" t="s">
        <v>398</v>
      </c>
      <c r="D297" s="6" t="s">
        <v>7</v>
      </c>
      <c r="E297" s="110">
        <f>194.55*1.1</f>
        <v>214.00500000000002</v>
      </c>
      <c r="F297" s="6"/>
    </row>
    <row r="298" spans="1:6" x14ac:dyDescent="0.25">
      <c r="A298" s="9" t="s">
        <v>423</v>
      </c>
      <c r="B298" s="9" t="s">
        <v>5</v>
      </c>
      <c r="C298" s="9" t="s">
        <v>399</v>
      </c>
      <c r="D298" s="9" t="s">
        <v>42</v>
      </c>
      <c r="E298" s="111">
        <f>162.26*1.1</f>
        <v>178.48600000000002</v>
      </c>
      <c r="F298" s="9"/>
    </row>
    <row r="299" spans="1:6" x14ac:dyDescent="0.25">
      <c r="A299" s="6" t="s">
        <v>423</v>
      </c>
      <c r="B299" s="6" t="s">
        <v>5</v>
      </c>
      <c r="C299" s="6" t="s">
        <v>400</v>
      </c>
      <c r="D299" s="6" t="s">
        <v>10</v>
      </c>
      <c r="E299" s="110">
        <f>154.22*1.1</f>
        <v>169.64200000000002</v>
      </c>
      <c r="F299" s="6"/>
    </row>
    <row r="300" spans="1:6" x14ac:dyDescent="0.25">
      <c r="A300" s="9" t="s">
        <v>423</v>
      </c>
      <c r="B300" s="9" t="s">
        <v>5</v>
      </c>
      <c r="C300" s="9" t="s">
        <v>401</v>
      </c>
      <c r="D300" s="9" t="s">
        <v>34</v>
      </c>
      <c r="E300" s="111">
        <f>121.91*1.1</f>
        <v>134.101</v>
      </c>
      <c r="F300" s="9"/>
    </row>
    <row r="301" spans="1:6" x14ac:dyDescent="0.25">
      <c r="A301" s="6" t="s">
        <v>423</v>
      </c>
      <c r="B301" s="6" t="s">
        <v>5</v>
      </c>
      <c r="C301" s="6" t="s">
        <v>402</v>
      </c>
      <c r="D301" s="6" t="s">
        <v>12</v>
      </c>
      <c r="E301" s="110">
        <f>105.78*1.1</f>
        <v>116.358</v>
      </c>
      <c r="F301" s="6"/>
    </row>
    <row r="302" spans="1:6" x14ac:dyDescent="0.25">
      <c r="A302" s="9" t="s">
        <v>423</v>
      </c>
      <c r="B302" s="9" t="s">
        <v>5</v>
      </c>
      <c r="C302" s="9" t="s">
        <v>403</v>
      </c>
      <c r="D302" s="9" t="s">
        <v>7</v>
      </c>
      <c r="E302" s="111">
        <f>234.51*1.1</f>
        <v>257.96100000000001</v>
      </c>
      <c r="F302" s="9"/>
    </row>
    <row r="303" spans="1:6" x14ac:dyDescent="0.25">
      <c r="A303" s="6" t="s">
        <v>423</v>
      </c>
      <c r="B303" s="6" t="s">
        <v>5</v>
      </c>
      <c r="C303" s="6" t="s">
        <v>404</v>
      </c>
      <c r="D303" s="6" t="s">
        <v>42</v>
      </c>
      <c r="E303" s="110">
        <f>199.8*1.1</f>
        <v>219.78000000000003</v>
      </c>
      <c r="F303" s="6"/>
    </row>
    <row r="304" spans="1:6" x14ac:dyDescent="0.25">
      <c r="A304" s="9" t="s">
        <v>423</v>
      </c>
      <c r="B304" s="9" t="s">
        <v>5</v>
      </c>
      <c r="C304" s="9" t="s">
        <v>405</v>
      </c>
      <c r="D304" s="9" t="s">
        <v>10</v>
      </c>
      <c r="E304" s="111">
        <f>179.66*1.1</f>
        <v>197.626</v>
      </c>
      <c r="F304" s="9"/>
    </row>
    <row r="305" spans="1:6" x14ac:dyDescent="0.25">
      <c r="A305" s="6" t="s">
        <v>423</v>
      </c>
      <c r="B305" s="6" t="s">
        <v>5</v>
      </c>
      <c r="C305" s="6" t="s">
        <v>406</v>
      </c>
      <c r="D305" s="6" t="s">
        <v>34</v>
      </c>
      <c r="E305" s="110">
        <f>165.57*1.1</f>
        <v>182.12700000000001</v>
      </c>
      <c r="F305" s="6"/>
    </row>
    <row r="306" spans="1:6" x14ac:dyDescent="0.25">
      <c r="A306" s="9" t="s">
        <v>423</v>
      </c>
      <c r="B306" s="9" t="s">
        <v>5</v>
      </c>
      <c r="C306" s="9" t="s">
        <v>407</v>
      </c>
      <c r="D306" s="9" t="s">
        <v>13</v>
      </c>
      <c r="E306" s="111">
        <f>121.91*1.1</f>
        <v>134.101</v>
      </c>
      <c r="F306" s="9"/>
    </row>
    <row r="307" spans="1:6" x14ac:dyDescent="0.25">
      <c r="A307" s="6" t="s">
        <v>423</v>
      </c>
      <c r="B307" s="6" t="s">
        <v>5</v>
      </c>
      <c r="C307" s="6" t="s">
        <v>408</v>
      </c>
      <c r="D307" s="6" t="s">
        <v>7</v>
      </c>
      <c r="E307" s="110">
        <f>234.08*1.1</f>
        <v>257.48800000000006</v>
      </c>
      <c r="F307" s="6"/>
    </row>
    <row r="308" spans="1:6" x14ac:dyDescent="0.25">
      <c r="A308" s="9" t="s">
        <v>423</v>
      </c>
      <c r="B308" s="9" t="s">
        <v>5</v>
      </c>
      <c r="C308" s="9" t="s">
        <v>409</v>
      </c>
      <c r="D308" s="9" t="s">
        <v>10</v>
      </c>
      <c r="E308" s="111">
        <f>209.81*1.1</f>
        <v>230.79100000000003</v>
      </c>
      <c r="F308" s="9"/>
    </row>
    <row r="309" spans="1:6" x14ac:dyDescent="0.25">
      <c r="A309" s="6" t="s">
        <v>423</v>
      </c>
      <c r="B309" s="6" t="s">
        <v>5</v>
      </c>
      <c r="C309" s="6" t="s">
        <v>410</v>
      </c>
      <c r="D309" s="6" t="s">
        <v>34</v>
      </c>
      <c r="E309" s="110">
        <f>170.35*1.1</f>
        <v>187.38500000000002</v>
      </c>
      <c r="F309" s="6"/>
    </row>
    <row r="310" spans="1:6" x14ac:dyDescent="0.25">
      <c r="A310" s="9" t="s">
        <v>423</v>
      </c>
      <c r="B310" s="9" t="s">
        <v>5</v>
      </c>
      <c r="C310" s="9" t="s">
        <v>411</v>
      </c>
      <c r="D310" s="9" t="s">
        <v>7</v>
      </c>
      <c r="E310" s="111">
        <f>237.45*1.1</f>
        <v>261.19499999999999</v>
      </c>
      <c r="F310" s="9"/>
    </row>
    <row r="311" spans="1:6" x14ac:dyDescent="0.25">
      <c r="A311" s="6" t="s">
        <v>423</v>
      </c>
      <c r="B311" s="6" t="s">
        <v>5</v>
      </c>
      <c r="C311" s="6" t="s">
        <v>412</v>
      </c>
      <c r="D311" s="6" t="s">
        <v>10</v>
      </c>
      <c r="E311" s="110">
        <f>194.55*1.1</f>
        <v>214.00500000000002</v>
      </c>
      <c r="F311" s="6"/>
    </row>
    <row r="312" spans="1:6" x14ac:dyDescent="0.25">
      <c r="A312" s="9" t="s">
        <v>423</v>
      </c>
      <c r="B312" s="9" t="s">
        <v>5</v>
      </c>
      <c r="C312" s="9" t="s">
        <v>413</v>
      </c>
      <c r="D312" s="9" t="s">
        <v>34</v>
      </c>
      <c r="E312" s="111">
        <f>162.26*1.1</f>
        <v>178.48600000000002</v>
      </c>
      <c r="F312" s="9"/>
    </row>
    <row r="313" spans="1:6" x14ac:dyDescent="0.25">
      <c r="A313" s="6" t="s">
        <v>423</v>
      </c>
      <c r="B313" s="6" t="s">
        <v>5</v>
      </c>
      <c r="C313" s="6" t="s">
        <v>414</v>
      </c>
      <c r="D313" s="6" t="s">
        <v>13</v>
      </c>
      <c r="E313" s="110">
        <f>129.99*1.1</f>
        <v>142.98900000000003</v>
      </c>
      <c r="F313" s="6"/>
    </row>
    <row r="314" spans="1:6" x14ac:dyDescent="0.25">
      <c r="A314" s="9" t="s">
        <v>423</v>
      </c>
      <c r="B314" s="9" t="s">
        <v>5</v>
      </c>
      <c r="C314" s="9" t="s">
        <v>415</v>
      </c>
      <c r="D314" s="9" t="s">
        <v>7</v>
      </c>
      <c r="E314" s="111">
        <f>300.09*1.1</f>
        <v>330.09899999999999</v>
      </c>
      <c r="F314" s="9"/>
    </row>
    <row r="315" spans="1:6" x14ac:dyDescent="0.25">
      <c r="A315" s="6" t="s">
        <v>423</v>
      </c>
      <c r="B315" s="6" t="s">
        <v>5</v>
      </c>
      <c r="C315" s="6" t="s">
        <v>416</v>
      </c>
      <c r="D315" s="6" t="s">
        <v>42</v>
      </c>
      <c r="E315" s="110">
        <f>285.8*1.1</f>
        <v>314.38000000000005</v>
      </c>
      <c r="F315" s="6"/>
    </row>
    <row r="316" spans="1:6" x14ac:dyDescent="0.25">
      <c r="A316" s="9" t="s">
        <v>423</v>
      </c>
      <c r="B316" s="9" t="s">
        <v>5</v>
      </c>
      <c r="C316" s="9" t="s">
        <v>417</v>
      </c>
      <c r="D316" s="9" t="s">
        <v>10</v>
      </c>
      <c r="E316" s="111">
        <f>226.82*1.1</f>
        <v>249.50200000000001</v>
      </c>
      <c r="F316" s="9"/>
    </row>
    <row r="317" spans="1:6" x14ac:dyDescent="0.25">
      <c r="A317" s="6" t="s">
        <v>423</v>
      </c>
      <c r="B317" s="6" t="s">
        <v>5</v>
      </c>
      <c r="C317" s="6" t="s">
        <v>418</v>
      </c>
      <c r="D317" s="6" t="s">
        <v>34</v>
      </c>
      <c r="E317" s="110">
        <f>183.26*1.1</f>
        <v>201.58600000000001</v>
      </c>
      <c r="F317" s="6"/>
    </row>
    <row r="318" spans="1:6" x14ac:dyDescent="0.25">
      <c r="A318" s="9" t="s">
        <v>423</v>
      </c>
      <c r="B318" s="9" t="s">
        <v>5</v>
      </c>
      <c r="C318" s="9" t="s">
        <v>419</v>
      </c>
      <c r="D318" s="9" t="s">
        <v>7</v>
      </c>
      <c r="E318" s="111">
        <f>157.04*1.1</f>
        <v>172.744</v>
      </c>
      <c r="F318" s="9"/>
    </row>
    <row r="319" spans="1:6" x14ac:dyDescent="0.25">
      <c r="A319" s="6" t="s">
        <v>423</v>
      </c>
      <c r="B319" s="6" t="s">
        <v>5</v>
      </c>
      <c r="C319" s="6" t="s">
        <v>420</v>
      </c>
      <c r="D319" s="6" t="s">
        <v>42</v>
      </c>
      <c r="E319" s="110">
        <f>152.66*1.1</f>
        <v>167.92600000000002</v>
      </c>
      <c r="F319" s="6"/>
    </row>
    <row r="320" spans="1:6" x14ac:dyDescent="0.25">
      <c r="A320" s="9" t="s">
        <v>423</v>
      </c>
      <c r="B320" s="9" t="s">
        <v>5</v>
      </c>
      <c r="C320" s="9" t="s">
        <v>421</v>
      </c>
      <c r="D320" s="9" t="s">
        <v>10</v>
      </c>
      <c r="E320" s="111">
        <f>145.66*1.1</f>
        <v>160.226</v>
      </c>
      <c r="F320" s="9"/>
    </row>
    <row r="321" spans="1:6" ht="15.75" thickBot="1" x14ac:dyDescent="0.3">
      <c r="A321" s="7" t="s">
        <v>423</v>
      </c>
      <c r="B321" s="7" t="s">
        <v>5</v>
      </c>
      <c r="C321" s="7" t="s">
        <v>422</v>
      </c>
      <c r="D321" s="7" t="s">
        <v>13</v>
      </c>
      <c r="E321" s="114">
        <f>105.91*1.1</f>
        <v>116.501</v>
      </c>
      <c r="F321" s="7"/>
    </row>
    <row r="322" spans="1:6" ht="15.75" thickTop="1" x14ac:dyDescent="0.25">
      <c r="A322" s="95" t="s">
        <v>312</v>
      </c>
      <c r="B322" s="95" t="s">
        <v>313</v>
      </c>
      <c r="C322" s="95" t="s">
        <v>93</v>
      </c>
      <c r="D322" s="95" t="s">
        <v>42</v>
      </c>
      <c r="E322" s="115">
        <v>289.3</v>
      </c>
      <c r="F322" s="95"/>
    </row>
    <row r="323" spans="1:6" x14ac:dyDescent="0.25">
      <c r="A323" s="6" t="s">
        <v>312</v>
      </c>
      <c r="B323" s="6" t="s">
        <v>313</v>
      </c>
      <c r="C323" s="6" t="s">
        <v>93</v>
      </c>
      <c r="D323" s="6" t="s">
        <v>7</v>
      </c>
      <c r="E323" s="110">
        <v>289.3</v>
      </c>
      <c r="F323" s="6"/>
    </row>
    <row r="324" spans="1:6" x14ac:dyDescent="0.25">
      <c r="A324" s="9" t="s">
        <v>312</v>
      </c>
      <c r="B324" s="9" t="s">
        <v>313</v>
      </c>
      <c r="C324" s="9" t="s">
        <v>93</v>
      </c>
      <c r="D324" s="9" t="s">
        <v>10</v>
      </c>
      <c r="E324" s="111">
        <v>231</v>
      </c>
      <c r="F324" s="9"/>
    </row>
    <row r="325" spans="1:6" x14ac:dyDescent="0.25">
      <c r="A325" s="6" t="s">
        <v>312</v>
      </c>
      <c r="B325" s="6" t="s">
        <v>313</v>
      </c>
      <c r="C325" s="6" t="s">
        <v>93</v>
      </c>
      <c r="D325" s="6" t="s">
        <v>25</v>
      </c>
      <c r="E325" s="110">
        <v>207.9</v>
      </c>
      <c r="F325" s="6"/>
    </row>
    <row r="326" spans="1:6" x14ac:dyDescent="0.25">
      <c r="A326" s="9" t="s">
        <v>312</v>
      </c>
      <c r="B326" s="9" t="s">
        <v>313</v>
      </c>
      <c r="C326" s="9" t="s">
        <v>93</v>
      </c>
      <c r="D326" s="9" t="s">
        <v>13</v>
      </c>
      <c r="E326" s="111">
        <v>196.9</v>
      </c>
      <c r="F326" s="9"/>
    </row>
    <row r="327" spans="1:6" x14ac:dyDescent="0.25">
      <c r="A327" s="6" t="s">
        <v>312</v>
      </c>
      <c r="B327" s="6" t="s">
        <v>313</v>
      </c>
      <c r="C327" s="6" t="s">
        <v>93</v>
      </c>
      <c r="D327" s="6" t="s">
        <v>43</v>
      </c>
      <c r="E327" s="110">
        <v>168.3</v>
      </c>
      <c r="F327" s="6"/>
    </row>
    <row r="328" spans="1:6" ht="15.75" thickBot="1" x14ac:dyDescent="0.3">
      <c r="A328" s="15" t="s">
        <v>312</v>
      </c>
      <c r="B328" s="15" t="s">
        <v>313</v>
      </c>
      <c r="C328" s="15" t="s">
        <v>93</v>
      </c>
      <c r="D328" s="15" t="s">
        <v>12</v>
      </c>
      <c r="E328" s="112">
        <v>184.8</v>
      </c>
      <c r="F328" s="15"/>
    </row>
    <row r="329" spans="1:6" ht="15.75" thickTop="1" x14ac:dyDescent="0.25">
      <c r="A329" s="14" t="s">
        <v>426</v>
      </c>
      <c r="B329" s="14" t="s">
        <v>198</v>
      </c>
      <c r="C329" s="14" t="s">
        <v>424</v>
      </c>
      <c r="D329" s="14" t="s">
        <v>42</v>
      </c>
      <c r="E329" s="113">
        <v>285</v>
      </c>
      <c r="F329" s="14"/>
    </row>
    <row r="330" spans="1:6" x14ac:dyDescent="0.25">
      <c r="A330" s="9" t="s">
        <v>426</v>
      </c>
      <c r="B330" s="9" t="s">
        <v>198</v>
      </c>
      <c r="C330" s="9" t="s">
        <v>234</v>
      </c>
      <c r="D330" s="9" t="s">
        <v>42</v>
      </c>
      <c r="E330" s="111">
        <v>315</v>
      </c>
      <c r="F330" s="9"/>
    </row>
    <row r="331" spans="1:6" x14ac:dyDescent="0.25">
      <c r="A331" s="6" t="s">
        <v>426</v>
      </c>
      <c r="B331" s="6" t="s">
        <v>198</v>
      </c>
      <c r="C331" s="6" t="s">
        <v>234</v>
      </c>
      <c r="D331" s="6" t="s">
        <v>9</v>
      </c>
      <c r="E331" s="110">
        <v>265</v>
      </c>
      <c r="F331" s="6"/>
    </row>
    <row r="332" spans="1:6" x14ac:dyDescent="0.25">
      <c r="A332" s="9" t="s">
        <v>426</v>
      </c>
      <c r="B332" s="9" t="s">
        <v>198</v>
      </c>
      <c r="C332" s="9" t="s">
        <v>234</v>
      </c>
      <c r="D332" s="9" t="s">
        <v>10</v>
      </c>
      <c r="E332" s="111">
        <v>200</v>
      </c>
      <c r="F332" s="9"/>
    </row>
    <row r="333" spans="1:6" x14ac:dyDescent="0.25">
      <c r="A333" s="6" t="s">
        <v>426</v>
      </c>
      <c r="B333" s="6" t="s">
        <v>198</v>
      </c>
      <c r="C333" s="6" t="s">
        <v>234</v>
      </c>
      <c r="D333" s="6" t="s">
        <v>12</v>
      </c>
      <c r="E333" s="110">
        <v>140</v>
      </c>
      <c r="F333" s="6"/>
    </row>
    <row r="334" spans="1:6" x14ac:dyDescent="0.25">
      <c r="A334" s="9" t="s">
        <v>426</v>
      </c>
      <c r="B334" s="9" t="s">
        <v>198</v>
      </c>
      <c r="C334" s="9" t="s">
        <v>333</v>
      </c>
      <c r="D334" s="9" t="s">
        <v>42</v>
      </c>
      <c r="E334" s="111">
        <v>300</v>
      </c>
      <c r="F334" s="9"/>
    </row>
    <row r="335" spans="1:6" x14ac:dyDescent="0.25">
      <c r="A335" s="6" t="s">
        <v>426</v>
      </c>
      <c r="B335" s="6" t="s">
        <v>425</v>
      </c>
      <c r="C335" s="6" t="s">
        <v>333</v>
      </c>
      <c r="D335" s="6" t="s">
        <v>9</v>
      </c>
      <c r="E335" s="110">
        <v>265</v>
      </c>
      <c r="F335" s="6"/>
    </row>
    <row r="336" spans="1:6" x14ac:dyDescent="0.25">
      <c r="A336" s="9" t="s">
        <v>426</v>
      </c>
      <c r="B336" s="9" t="s">
        <v>198</v>
      </c>
      <c r="C336" s="9" t="s">
        <v>236</v>
      </c>
      <c r="D336" s="9" t="s">
        <v>42</v>
      </c>
      <c r="E336" s="111">
        <v>295</v>
      </c>
      <c r="F336" s="9"/>
    </row>
    <row r="337" spans="1:6" x14ac:dyDescent="0.25">
      <c r="A337" s="6" t="s">
        <v>426</v>
      </c>
      <c r="B337" s="6" t="s">
        <v>198</v>
      </c>
      <c r="C337" s="6" t="s">
        <v>236</v>
      </c>
      <c r="D337" s="6" t="s">
        <v>9</v>
      </c>
      <c r="E337" s="110">
        <v>250</v>
      </c>
      <c r="F337" s="6"/>
    </row>
    <row r="338" spans="1:6" ht="15.75" thickBot="1" x14ac:dyDescent="0.3">
      <c r="A338" s="15" t="s">
        <v>426</v>
      </c>
      <c r="B338" s="15" t="s">
        <v>198</v>
      </c>
      <c r="C338" s="15" t="s">
        <v>236</v>
      </c>
      <c r="D338" s="15" t="s">
        <v>43</v>
      </c>
      <c r="E338" s="112">
        <v>170</v>
      </c>
      <c r="F338" s="15"/>
    </row>
    <row r="339" spans="1:6" ht="15.75" thickTop="1" x14ac:dyDescent="0.25">
      <c r="A339" s="14" t="s">
        <v>68</v>
      </c>
      <c r="B339" s="14" t="s">
        <v>63</v>
      </c>
      <c r="C339" s="14" t="s">
        <v>17</v>
      </c>
      <c r="D339" s="14" t="s">
        <v>18</v>
      </c>
      <c r="E339" s="113">
        <v>396</v>
      </c>
      <c r="F339" s="14" t="s">
        <v>18</v>
      </c>
    </row>
    <row r="340" spans="1:6" x14ac:dyDescent="0.25">
      <c r="A340" s="9" t="s">
        <v>68</v>
      </c>
      <c r="B340" s="9" t="s">
        <v>63</v>
      </c>
      <c r="C340" s="9" t="s">
        <v>17</v>
      </c>
      <c r="D340" s="9" t="s">
        <v>7</v>
      </c>
      <c r="E340" s="111">
        <v>374</v>
      </c>
      <c r="F340" s="9" t="s">
        <v>64</v>
      </c>
    </row>
    <row r="341" spans="1:6" x14ac:dyDescent="0.25">
      <c r="A341" s="6" t="s">
        <v>68</v>
      </c>
      <c r="B341" s="6" t="s">
        <v>63</v>
      </c>
      <c r="C341" s="6" t="s">
        <v>17</v>
      </c>
      <c r="D341" s="6" t="s">
        <v>21</v>
      </c>
      <c r="E341" s="110">
        <v>341</v>
      </c>
      <c r="F341" s="6" t="s">
        <v>21</v>
      </c>
    </row>
    <row r="342" spans="1:6" x14ac:dyDescent="0.25">
      <c r="A342" s="9" t="s">
        <v>68</v>
      </c>
      <c r="B342" s="9" t="s">
        <v>63</v>
      </c>
      <c r="C342" s="9" t="s">
        <v>17</v>
      </c>
      <c r="D342" s="9" t="s">
        <v>42</v>
      </c>
      <c r="E342" s="111">
        <v>319</v>
      </c>
      <c r="F342" s="9" t="s">
        <v>42</v>
      </c>
    </row>
    <row r="343" spans="1:6" x14ac:dyDescent="0.25">
      <c r="A343" s="6" t="s">
        <v>68</v>
      </c>
      <c r="B343" s="6" t="s">
        <v>63</v>
      </c>
      <c r="C343" s="6" t="s">
        <v>17</v>
      </c>
      <c r="D343" s="6" t="s">
        <v>9</v>
      </c>
      <c r="E343" s="110">
        <v>286</v>
      </c>
      <c r="F343" s="6" t="s">
        <v>9</v>
      </c>
    </row>
    <row r="344" spans="1:6" ht="30" x14ac:dyDescent="0.25">
      <c r="A344" s="9" t="s">
        <v>68</v>
      </c>
      <c r="B344" s="9" t="s">
        <v>63</v>
      </c>
      <c r="C344" s="9" t="s">
        <v>17</v>
      </c>
      <c r="D344" s="9" t="s">
        <v>34</v>
      </c>
      <c r="E344" s="111">
        <v>264</v>
      </c>
      <c r="F344" s="9" t="s">
        <v>65</v>
      </c>
    </row>
    <row r="345" spans="1:6" x14ac:dyDescent="0.25">
      <c r="A345" s="6" t="s">
        <v>68</v>
      </c>
      <c r="B345" s="6" t="s">
        <v>63</v>
      </c>
      <c r="C345" s="6" t="s">
        <v>17</v>
      </c>
      <c r="D345" s="6" t="s">
        <v>10</v>
      </c>
      <c r="E345" s="110">
        <v>242</v>
      </c>
      <c r="F345" s="6" t="s">
        <v>66</v>
      </c>
    </row>
    <row r="346" spans="1:6" x14ac:dyDescent="0.25">
      <c r="A346" s="9" t="s">
        <v>68</v>
      </c>
      <c r="B346" s="9" t="s">
        <v>63</v>
      </c>
      <c r="C346" s="9" t="s">
        <v>17</v>
      </c>
      <c r="D346" s="9" t="s">
        <v>13</v>
      </c>
      <c r="E346" s="111">
        <v>209</v>
      </c>
      <c r="F346" s="9" t="s">
        <v>67</v>
      </c>
    </row>
    <row r="347" spans="1:6" ht="15.75" thickBot="1" x14ac:dyDescent="0.3">
      <c r="A347" s="7" t="s">
        <v>68</v>
      </c>
      <c r="B347" s="7" t="s">
        <v>63</v>
      </c>
      <c r="C347" s="7" t="s">
        <v>17</v>
      </c>
      <c r="D347" s="7" t="s">
        <v>12</v>
      </c>
      <c r="E347" s="114">
        <v>132</v>
      </c>
      <c r="F347" s="7" t="s">
        <v>12</v>
      </c>
    </row>
    <row r="348" spans="1:6" ht="15.75" thickTop="1" x14ac:dyDescent="0.25">
      <c r="A348" s="95" t="s">
        <v>251</v>
      </c>
      <c r="B348" s="95" t="s">
        <v>63</v>
      </c>
      <c r="C348" s="95" t="s">
        <v>242</v>
      </c>
      <c r="D348" s="95" t="s">
        <v>34</v>
      </c>
      <c r="E348" s="115">
        <v>120.3125</v>
      </c>
      <c r="F348" s="95" t="s">
        <v>243</v>
      </c>
    </row>
    <row r="349" spans="1:6" x14ac:dyDescent="0.25">
      <c r="A349" s="6" t="s">
        <v>251</v>
      </c>
      <c r="B349" s="6" t="s">
        <v>63</v>
      </c>
      <c r="C349" s="6" t="s">
        <v>242</v>
      </c>
      <c r="D349" s="6" t="s">
        <v>34</v>
      </c>
      <c r="E349" s="110">
        <v>197.3125</v>
      </c>
      <c r="F349" s="6" t="s">
        <v>244</v>
      </c>
    </row>
    <row r="350" spans="1:6" x14ac:dyDescent="0.25">
      <c r="A350" s="9" t="s">
        <v>251</v>
      </c>
      <c r="B350" s="9" t="s">
        <v>63</v>
      </c>
      <c r="C350" s="9" t="s">
        <v>242</v>
      </c>
      <c r="D350" s="9" t="s">
        <v>34</v>
      </c>
      <c r="E350" s="111">
        <v>197.3125</v>
      </c>
      <c r="F350" s="9" t="s">
        <v>245</v>
      </c>
    </row>
    <row r="351" spans="1:6" x14ac:dyDescent="0.25">
      <c r="A351" s="6" t="s">
        <v>251</v>
      </c>
      <c r="B351" s="6" t="s">
        <v>63</v>
      </c>
      <c r="C351" s="6" t="s">
        <v>242</v>
      </c>
      <c r="D351" s="6" t="s">
        <v>10</v>
      </c>
      <c r="E351" s="110">
        <v>221.375</v>
      </c>
      <c r="F351" s="6" t="s">
        <v>246</v>
      </c>
    </row>
    <row r="352" spans="1:6" x14ac:dyDescent="0.25">
      <c r="A352" s="9" t="s">
        <v>251</v>
      </c>
      <c r="B352" s="9" t="s">
        <v>63</v>
      </c>
      <c r="C352" s="9" t="s">
        <v>242</v>
      </c>
      <c r="D352" s="9" t="s">
        <v>42</v>
      </c>
      <c r="E352" s="111">
        <v>235.8125</v>
      </c>
      <c r="F352" s="9" t="s">
        <v>247</v>
      </c>
    </row>
    <row r="353" spans="1:6" x14ac:dyDescent="0.25">
      <c r="A353" s="6" t="s">
        <v>251</v>
      </c>
      <c r="B353" s="6" t="s">
        <v>63</v>
      </c>
      <c r="C353" s="6" t="s">
        <v>242</v>
      </c>
      <c r="D353" s="6" t="s">
        <v>42</v>
      </c>
      <c r="E353" s="110">
        <v>235.8125</v>
      </c>
      <c r="F353" s="6" t="s">
        <v>248</v>
      </c>
    </row>
    <row r="354" spans="1:6" x14ac:dyDescent="0.25">
      <c r="A354" s="9" t="s">
        <v>251</v>
      </c>
      <c r="B354" s="9" t="s">
        <v>63</v>
      </c>
      <c r="C354" s="9" t="s">
        <v>242</v>
      </c>
      <c r="D354" s="9" t="s">
        <v>42</v>
      </c>
      <c r="E354" s="111">
        <v>303.1875</v>
      </c>
      <c r="F354" s="9" t="s">
        <v>249</v>
      </c>
    </row>
    <row r="355" spans="1:6" ht="15.75" thickBot="1" x14ac:dyDescent="0.3">
      <c r="A355" s="7" t="s">
        <v>251</v>
      </c>
      <c r="B355" s="7" t="s">
        <v>63</v>
      </c>
      <c r="C355" s="7" t="s">
        <v>242</v>
      </c>
      <c r="D355" s="7" t="s">
        <v>42</v>
      </c>
      <c r="E355" s="114">
        <v>327.25</v>
      </c>
      <c r="F355" s="7" t="s">
        <v>250</v>
      </c>
    </row>
    <row r="356" spans="1:6" ht="15.75" thickTop="1" x14ac:dyDescent="0.25">
      <c r="A356" s="95" t="s">
        <v>314</v>
      </c>
      <c r="B356" s="95" t="s">
        <v>5</v>
      </c>
      <c r="C356" s="95" t="s">
        <v>93</v>
      </c>
      <c r="D356" s="95" t="s">
        <v>42</v>
      </c>
      <c r="E356" s="115">
        <v>285</v>
      </c>
      <c r="F356" s="95"/>
    </row>
    <row r="357" spans="1:6" x14ac:dyDescent="0.25">
      <c r="A357" s="6" t="s">
        <v>314</v>
      </c>
      <c r="B357" s="6" t="s">
        <v>5</v>
      </c>
      <c r="C357" s="6" t="s">
        <v>93</v>
      </c>
      <c r="D357" s="6" t="s">
        <v>13</v>
      </c>
      <c r="E357" s="110">
        <v>165</v>
      </c>
      <c r="F357" s="6" t="s">
        <v>317</v>
      </c>
    </row>
    <row r="358" spans="1:6" x14ac:dyDescent="0.25">
      <c r="A358" s="9" t="s">
        <v>314</v>
      </c>
      <c r="B358" s="9" t="s">
        <v>5</v>
      </c>
      <c r="C358" s="9" t="s">
        <v>93</v>
      </c>
      <c r="D358" s="9" t="s">
        <v>43</v>
      </c>
      <c r="E358" s="111">
        <v>165</v>
      </c>
      <c r="F358" s="9"/>
    </row>
    <row r="359" spans="1:6" x14ac:dyDescent="0.25">
      <c r="A359" s="6" t="s">
        <v>314</v>
      </c>
      <c r="B359" s="6" t="s">
        <v>5</v>
      </c>
      <c r="C359" s="6" t="s">
        <v>93</v>
      </c>
      <c r="D359" s="6" t="s">
        <v>43</v>
      </c>
      <c r="E359" s="110">
        <v>165</v>
      </c>
      <c r="F359" s="6" t="s">
        <v>318</v>
      </c>
    </row>
    <row r="360" spans="1:6" x14ac:dyDescent="0.25">
      <c r="A360" s="9" t="s">
        <v>314</v>
      </c>
      <c r="B360" s="9" t="s">
        <v>315</v>
      </c>
      <c r="C360" s="9" t="s">
        <v>93</v>
      </c>
      <c r="D360" s="9" t="s">
        <v>42</v>
      </c>
      <c r="E360" s="111">
        <v>285</v>
      </c>
      <c r="F360" s="9" t="s">
        <v>319</v>
      </c>
    </row>
    <row r="361" spans="1:6" x14ac:dyDescent="0.25">
      <c r="A361" s="6" t="s">
        <v>314</v>
      </c>
      <c r="B361" s="6" t="s">
        <v>315</v>
      </c>
      <c r="C361" s="6" t="s">
        <v>93</v>
      </c>
      <c r="D361" s="6" t="s">
        <v>43</v>
      </c>
      <c r="E361" s="110">
        <v>165</v>
      </c>
      <c r="F361" s="6"/>
    </row>
    <row r="362" spans="1:6" x14ac:dyDescent="0.25">
      <c r="A362" s="9" t="s">
        <v>314</v>
      </c>
      <c r="B362" s="9" t="s">
        <v>315</v>
      </c>
      <c r="C362" s="9" t="s">
        <v>93</v>
      </c>
      <c r="D362" s="9" t="s">
        <v>10</v>
      </c>
      <c r="E362" s="111">
        <v>260</v>
      </c>
      <c r="F362" s="9"/>
    </row>
    <row r="363" spans="1:6" x14ac:dyDescent="0.25">
      <c r="A363" s="6" t="s">
        <v>314</v>
      </c>
      <c r="B363" s="6" t="s">
        <v>315</v>
      </c>
      <c r="C363" s="6" t="s">
        <v>93</v>
      </c>
      <c r="D363" s="6" t="s">
        <v>10</v>
      </c>
      <c r="E363" s="110">
        <v>260</v>
      </c>
      <c r="F363" s="6" t="s">
        <v>320</v>
      </c>
    </row>
    <row r="364" spans="1:6" x14ac:dyDescent="0.25">
      <c r="A364" s="9" t="s">
        <v>314</v>
      </c>
      <c r="B364" s="9" t="s">
        <v>315</v>
      </c>
      <c r="C364" s="9" t="s">
        <v>93</v>
      </c>
      <c r="D364" s="9" t="s">
        <v>10</v>
      </c>
      <c r="E364" s="111">
        <v>260</v>
      </c>
      <c r="F364" s="9" t="s">
        <v>321</v>
      </c>
    </row>
    <row r="365" spans="1:6" x14ac:dyDescent="0.25">
      <c r="A365" s="6" t="s">
        <v>314</v>
      </c>
      <c r="B365" s="6" t="s">
        <v>315</v>
      </c>
      <c r="C365" s="6" t="s">
        <v>93</v>
      </c>
      <c r="D365" s="6" t="s">
        <v>34</v>
      </c>
      <c r="E365" s="110">
        <v>245</v>
      </c>
      <c r="F365" s="6" t="s">
        <v>322</v>
      </c>
    </row>
    <row r="366" spans="1:6" x14ac:dyDescent="0.25">
      <c r="A366" s="9" t="s">
        <v>314</v>
      </c>
      <c r="B366" s="9" t="s">
        <v>315</v>
      </c>
      <c r="C366" s="9" t="s">
        <v>93</v>
      </c>
      <c r="D366" s="9" t="s">
        <v>10</v>
      </c>
      <c r="E366" s="111">
        <v>245</v>
      </c>
      <c r="F366" s="9" t="s">
        <v>323</v>
      </c>
    </row>
    <row r="367" spans="1:6" x14ac:dyDescent="0.25">
      <c r="A367" s="6" t="s">
        <v>314</v>
      </c>
      <c r="B367" s="6" t="s">
        <v>315</v>
      </c>
      <c r="C367" s="6" t="s">
        <v>93</v>
      </c>
      <c r="D367" s="6" t="s">
        <v>12</v>
      </c>
      <c r="E367" s="110">
        <v>160</v>
      </c>
      <c r="F367" s="6"/>
    </row>
    <row r="368" spans="1:6" x14ac:dyDescent="0.25">
      <c r="A368" s="9" t="s">
        <v>314</v>
      </c>
      <c r="B368" s="9" t="s">
        <v>315</v>
      </c>
      <c r="C368" s="9" t="s">
        <v>93</v>
      </c>
      <c r="D368" s="9" t="s">
        <v>43</v>
      </c>
      <c r="E368" s="111">
        <v>165</v>
      </c>
      <c r="F368" s="9" t="s">
        <v>324</v>
      </c>
    </row>
    <row r="369" spans="1:6" x14ac:dyDescent="0.25">
      <c r="A369" s="6" t="s">
        <v>314</v>
      </c>
      <c r="B369" s="6" t="s">
        <v>315</v>
      </c>
      <c r="C369" s="6" t="s">
        <v>93</v>
      </c>
      <c r="D369" s="6" t="s">
        <v>13</v>
      </c>
      <c r="E369" s="110">
        <v>165</v>
      </c>
      <c r="F369" s="6" t="s">
        <v>323</v>
      </c>
    </row>
    <row r="370" spans="1:6" x14ac:dyDescent="0.25">
      <c r="A370" s="9" t="s">
        <v>314</v>
      </c>
      <c r="B370" s="9" t="s">
        <v>315</v>
      </c>
      <c r="C370" s="9" t="s">
        <v>93</v>
      </c>
      <c r="D370" s="9" t="s">
        <v>13</v>
      </c>
      <c r="E370" s="111">
        <v>165</v>
      </c>
      <c r="F370" s="9" t="s">
        <v>325</v>
      </c>
    </row>
    <row r="371" spans="1:6" x14ac:dyDescent="0.25">
      <c r="A371" s="6" t="s">
        <v>314</v>
      </c>
      <c r="B371" s="6" t="s">
        <v>315</v>
      </c>
      <c r="C371" s="6" t="s">
        <v>93</v>
      </c>
      <c r="D371" s="6" t="s">
        <v>13</v>
      </c>
      <c r="E371" s="110">
        <v>165</v>
      </c>
      <c r="F371" s="6" t="s">
        <v>326</v>
      </c>
    </row>
    <row r="372" spans="1:6" x14ac:dyDescent="0.25">
      <c r="A372" s="9" t="s">
        <v>314</v>
      </c>
      <c r="B372" s="9" t="s">
        <v>315</v>
      </c>
      <c r="C372" s="9" t="s">
        <v>93</v>
      </c>
      <c r="D372" s="9" t="s">
        <v>13</v>
      </c>
      <c r="E372" s="111">
        <v>165</v>
      </c>
      <c r="F372" s="9" t="s">
        <v>327</v>
      </c>
    </row>
    <row r="373" spans="1:6" x14ac:dyDescent="0.25">
      <c r="A373" s="6" t="s">
        <v>314</v>
      </c>
      <c r="B373" s="6" t="s">
        <v>315</v>
      </c>
      <c r="C373" s="6" t="s">
        <v>93</v>
      </c>
      <c r="D373" s="6" t="s">
        <v>43</v>
      </c>
      <c r="E373" s="110">
        <v>165</v>
      </c>
      <c r="F373" s="6" t="s">
        <v>328</v>
      </c>
    </row>
    <row r="374" spans="1:6" x14ac:dyDescent="0.25">
      <c r="A374" s="9" t="s">
        <v>314</v>
      </c>
      <c r="B374" s="9" t="s">
        <v>316</v>
      </c>
      <c r="C374" s="9" t="s">
        <v>93</v>
      </c>
      <c r="D374" s="9" t="s">
        <v>10</v>
      </c>
      <c r="E374" s="111">
        <v>285</v>
      </c>
      <c r="F374" s="9" t="s">
        <v>18</v>
      </c>
    </row>
    <row r="375" spans="1:6" ht="15.75" thickBot="1" x14ac:dyDescent="0.3">
      <c r="A375" s="7" t="s">
        <v>314</v>
      </c>
      <c r="B375" s="7" t="s">
        <v>316</v>
      </c>
      <c r="C375" s="7" t="s">
        <v>93</v>
      </c>
      <c r="D375" s="7" t="s">
        <v>10</v>
      </c>
      <c r="E375" s="114">
        <v>260</v>
      </c>
      <c r="F375" s="7"/>
    </row>
    <row r="376" spans="1:6" ht="15.75" thickTop="1" x14ac:dyDescent="0.25">
      <c r="A376" s="95" t="s">
        <v>256</v>
      </c>
      <c r="B376" s="95" t="s">
        <v>5</v>
      </c>
      <c r="C376" s="95" t="s">
        <v>93</v>
      </c>
      <c r="D376" s="95" t="s">
        <v>18</v>
      </c>
      <c r="E376" s="115">
        <v>430</v>
      </c>
      <c r="F376" s="95" t="s">
        <v>19</v>
      </c>
    </row>
    <row r="377" spans="1:6" x14ac:dyDescent="0.25">
      <c r="A377" s="6" t="s">
        <v>256</v>
      </c>
      <c r="B377" s="6" t="s">
        <v>5</v>
      </c>
      <c r="C377" s="6" t="s">
        <v>93</v>
      </c>
      <c r="D377" s="6" t="s">
        <v>7</v>
      </c>
      <c r="E377" s="110">
        <v>345</v>
      </c>
      <c r="F377" s="6" t="s">
        <v>20</v>
      </c>
    </row>
    <row r="378" spans="1:6" ht="45" x14ac:dyDescent="0.25">
      <c r="A378" s="9" t="s">
        <v>256</v>
      </c>
      <c r="B378" s="9" t="s">
        <v>5</v>
      </c>
      <c r="C378" s="9" t="s">
        <v>93</v>
      </c>
      <c r="D378" s="9" t="s">
        <v>21</v>
      </c>
      <c r="E378" s="111">
        <v>305</v>
      </c>
      <c r="F378" s="9" t="s">
        <v>22</v>
      </c>
    </row>
    <row r="379" spans="1:6" x14ac:dyDescent="0.25">
      <c r="A379" s="6" t="s">
        <v>256</v>
      </c>
      <c r="B379" s="6" t="s">
        <v>5</v>
      </c>
      <c r="C379" s="6" t="s">
        <v>93</v>
      </c>
      <c r="D379" s="6" t="s">
        <v>9</v>
      </c>
      <c r="E379" s="110">
        <v>245</v>
      </c>
      <c r="F379" s="6" t="s">
        <v>23</v>
      </c>
    </row>
    <row r="380" spans="1:6" ht="15.75" thickBot="1" x14ac:dyDescent="0.3">
      <c r="A380" s="15" t="s">
        <v>256</v>
      </c>
      <c r="B380" s="9" t="s">
        <v>5</v>
      </c>
      <c r="C380" s="9" t="s">
        <v>93</v>
      </c>
      <c r="D380" s="9" t="s">
        <v>10</v>
      </c>
      <c r="E380" s="111">
        <v>215</v>
      </c>
      <c r="F380" s="9" t="s">
        <v>24</v>
      </c>
    </row>
    <row r="381" spans="1:6" ht="15.75" thickTop="1" x14ac:dyDescent="0.25">
      <c r="A381" s="14" t="s">
        <v>256</v>
      </c>
      <c r="B381" s="6" t="s">
        <v>5</v>
      </c>
      <c r="C381" s="6" t="s">
        <v>93</v>
      </c>
      <c r="D381" s="6" t="s">
        <v>25</v>
      </c>
      <c r="E381" s="110">
        <v>175</v>
      </c>
      <c r="F381" s="6" t="s">
        <v>26</v>
      </c>
    </row>
    <row r="382" spans="1:6" x14ac:dyDescent="0.25">
      <c r="A382" s="9" t="s">
        <v>256</v>
      </c>
      <c r="B382" s="9" t="s">
        <v>5</v>
      </c>
      <c r="C382" s="9" t="s">
        <v>93</v>
      </c>
      <c r="D382" s="9" t="s">
        <v>12</v>
      </c>
      <c r="E382" s="111">
        <v>145</v>
      </c>
      <c r="F382" s="9" t="s">
        <v>27</v>
      </c>
    </row>
    <row r="383" spans="1:6" ht="30" x14ac:dyDescent="0.25">
      <c r="A383" s="6" t="s">
        <v>256</v>
      </c>
      <c r="B383" s="6" t="s">
        <v>5</v>
      </c>
      <c r="C383" s="6" t="s">
        <v>93</v>
      </c>
      <c r="D383" s="6" t="s">
        <v>34</v>
      </c>
      <c r="E383" s="110">
        <v>215</v>
      </c>
      <c r="F383" s="6" t="s">
        <v>253</v>
      </c>
    </row>
    <row r="384" spans="1:6" ht="30" x14ac:dyDescent="0.25">
      <c r="A384" s="9" t="s">
        <v>256</v>
      </c>
      <c r="B384" s="9" t="s">
        <v>5</v>
      </c>
      <c r="C384" s="9" t="s">
        <v>93</v>
      </c>
      <c r="D384" s="9" t="s">
        <v>13</v>
      </c>
      <c r="E384" s="111">
        <v>185</v>
      </c>
      <c r="F384" s="9" t="s">
        <v>254</v>
      </c>
    </row>
    <row r="385" spans="1:6" ht="30" x14ac:dyDescent="0.25">
      <c r="A385" s="6" t="s">
        <v>256</v>
      </c>
      <c r="B385" s="6" t="s">
        <v>5</v>
      </c>
      <c r="C385" s="6" t="s">
        <v>93</v>
      </c>
      <c r="D385" s="6" t="s">
        <v>43</v>
      </c>
      <c r="E385" s="110">
        <v>145</v>
      </c>
      <c r="F385" s="6" t="s">
        <v>255</v>
      </c>
    </row>
    <row r="386" spans="1:6" ht="30" x14ac:dyDescent="0.25">
      <c r="A386" s="9" t="s">
        <v>256</v>
      </c>
      <c r="B386" s="9" t="s">
        <v>252</v>
      </c>
      <c r="C386" s="9" t="s">
        <v>93</v>
      </c>
      <c r="D386" s="9" t="s">
        <v>34</v>
      </c>
      <c r="E386" s="111">
        <v>110</v>
      </c>
      <c r="F386" s="9" t="s">
        <v>253</v>
      </c>
    </row>
    <row r="387" spans="1:6" ht="30" x14ac:dyDescent="0.25">
      <c r="A387" s="6" t="s">
        <v>256</v>
      </c>
      <c r="B387" s="6" t="s">
        <v>252</v>
      </c>
      <c r="C387" s="6" t="s">
        <v>93</v>
      </c>
      <c r="D387" s="6" t="s">
        <v>13</v>
      </c>
      <c r="E387" s="110">
        <v>95</v>
      </c>
      <c r="F387" s="6" t="s">
        <v>254</v>
      </c>
    </row>
    <row r="388" spans="1:6" ht="30.75" thickBot="1" x14ac:dyDescent="0.3">
      <c r="A388" s="15" t="s">
        <v>256</v>
      </c>
      <c r="B388" s="15" t="s">
        <v>252</v>
      </c>
      <c r="C388" s="15" t="s">
        <v>93</v>
      </c>
      <c r="D388" s="15" t="s">
        <v>43</v>
      </c>
      <c r="E388" s="112">
        <v>75</v>
      </c>
      <c r="F388" s="15" t="s">
        <v>255</v>
      </c>
    </row>
    <row r="389" spans="1:6" ht="15.75" thickTop="1" x14ac:dyDescent="0.25"/>
  </sheetData>
  <autoFilter ref="A2:F388" xr:uid="{587EF1AB-EBBA-4B67-AF58-830BADDA5999}">
    <sortState xmlns:xlrd2="http://schemas.microsoft.com/office/spreadsheetml/2017/richdata2" ref="A3:F388">
      <sortCondition ref="A2:A388"/>
    </sortState>
  </autoFilter>
  <mergeCells count="1">
    <mergeCell ref="B1:F1"/>
  </mergeCells>
  <dataValidations count="1">
    <dataValidation type="list" allowBlank="1" showInputMessage="1" showErrorMessage="1" prompt="Please select from the dropdown list." sqref="D3:D158 D252:D388 D195:D250 D162:D172 D173:D190" xr:uid="{30AACF4B-C5CE-4BCE-A445-A3019EAD72B9}">
      <formula1>"Partner, Director, Senior Manager, Associate Director, Principal, Associate, Senior, Scientist, Specialist, Technician, Draftsperson, Graduate"</formula1>
    </dataValidation>
  </dataValidations>
  <hyperlinks>
    <hyperlink ref="A1" location="Summary!A1" display="Link to SUMMARY Worksheet" xr:uid="{657868C5-631D-4963-95FA-5CD745B399F2}"/>
  </hyperlinks>
  <pageMargins left="0.7" right="0.7" top="0.75" bottom="0.75" header="0.3" footer="0.3"/>
  <headerFooter>
    <oddHeader>&amp;C&amp;"Calibri"&amp;12&amp;KFF0000 OFFICIAL&amp;1#_x000D_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C088F-73E8-48AC-8C63-CF34C7D583BC}">
  <sheetPr>
    <tabColor theme="9" tint="-0.249977111117893"/>
  </sheetPr>
  <dimension ref="A1:N46"/>
  <sheetViews>
    <sheetView showGridLines="0" topLeftCell="A4" workbookViewId="0">
      <selection activeCell="A2" sqref="A2"/>
    </sheetView>
  </sheetViews>
  <sheetFormatPr defaultRowHeight="15" x14ac:dyDescent="0.25"/>
  <cols>
    <col min="1" max="1" width="49.140625" bestFit="1" customWidth="1"/>
    <col min="2" max="14" width="15.85546875" customWidth="1"/>
    <col min="15" max="15" width="11.28515625" bestFit="1" customWidth="1"/>
  </cols>
  <sheetData>
    <row r="1" spans="1:14" ht="25.5" x14ac:dyDescent="0.5">
      <c r="A1" s="26" t="s">
        <v>194</v>
      </c>
      <c r="B1" s="163" t="s">
        <v>566</v>
      </c>
      <c r="C1" s="163"/>
      <c r="D1" s="163"/>
      <c r="E1" s="163"/>
      <c r="F1" s="163"/>
      <c r="G1" s="163"/>
      <c r="H1" s="163"/>
      <c r="I1" s="163"/>
      <c r="J1" s="163"/>
      <c r="K1" s="163"/>
      <c r="L1" s="163"/>
      <c r="M1" s="163"/>
      <c r="N1" s="163"/>
    </row>
    <row r="2" spans="1:14" ht="17.25" thickBot="1" x14ac:dyDescent="0.35">
      <c r="A2" s="28" t="s">
        <v>141</v>
      </c>
      <c r="B2" s="28" t="s">
        <v>142</v>
      </c>
      <c r="C2" s="28"/>
      <c r="D2" s="28"/>
      <c r="E2" s="28"/>
      <c r="F2" s="28"/>
      <c r="G2" s="28"/>
      <c r="H2" s="28"/>
      <c r="I2" s="28"/>
      <c r="J2" s="28"/>
      <c r="K2" s="28"/>
      <c r="L2" s="28"/>
      <c r="M2" s="28"/>
      <c r="N2" s="28"/>
    </row>
    <row r="3" spans="1:14" ht="33.75" thickBot="1" x14ac:dyDescent="0.3">
      <c r="A3" s="29" t="s">
        <v>428</v>
      </c>
      <c r="B3" s="30" t="s">
        <v>9</v>
      </c>
      <c r="C3" s="30" t="s">
        <v>21</v>
      </c>
      <c r="D3" s="30" t="s">
        <v>18</v>
      </c>
      <c r="E3" s="30" t="s">
        <v>43</v>
      </c>
      <c r="F3" s="30" t="s">
        <v>12</v>
      </c>
      <c r="G3" s="30" t="s">
        <v>40</v>
      </c>
      <c r="H3" s="30" t="s">
        <v>42</v>
      </c>
      <c r="I3" s="30" t="s">
        <v>555</v>
      </c>
      <c r="J3" s="30" t="s">
        <v>25</v>
      </c>
      <c r="K3" s="30" t="s">
        <v>10</v>
      </c>
      <c r="L3" s="30" t="s">
        <v>7</v>
      </c>
      <c r="M3" s="30" t="s">
        <v>34</v>
      </c>
      <c r="N3" s="29" t="s">
        <v>13</v>
      </c>
    </row>
    <row r="4" spans="1:14" ht="16.5" x14ac:dyDescent="0.3">
      <c r="A4" s="57" t="s">
        <v>338</v>
      </c>
      <c r="B4" s="58"/>
      <c r="C4" s="59"/>
      <c r="D4" s="59">
        <v>390</v>
      </c>
      <c r="E4" s="59">
        <v>180</v>
      </c>
      <c r="F4" s="59">
        <v>160</v>
      </c>
      <c r="G4" s="59"/>
      <c r="H4" s="59">
        <v>360</v>
      </c>
      <c r="I4" s="59"/>
      <c r="J4" s="59">
        <v>190</v>
      </c>
      <c r="K4" s="59">
        <v>260</v>
      </c>
      <c r="L4" s="59">
        <v>300</v>
      </c>
      <c r="M4" s="59">
        <v>230</v>
      </c>
      <c r="N4" s="59">
        <v>200</v>
      </c>
    </row>
    <row r="5" spans="1:14" ht="16.5" x14ac:dyDescent="0.3">
      <c r="A5" s="71" t="s">
        <v>92</v>
      </c>
      <c r="B5" s="60"/>
      <c r="C5" s="33">
        <v>339.625</v>
      </c>
      <c r="D5" s="33">
        <v>370.97500000000002</v>
      </c>
      <c r="E5" s="33">
        <v>161.97499999999999</v>
      </c>
      <c r="F5" s="33">
        <v>156.75</v>
      </c>
      <c r="G5" s="33">
        <v>470.25</v>
      </c>
      <c r="H5" s="33">
        <v>266.47500000000002</v>
      </c>
      <c r="I5" s="33"/>
      <c r="J5" s="33"/>
      <c r="K5" s="33">
        <v>219.45</v>
      </c>
      <c r="L5" s="33"/>
      <c r="M5" s="33">
        <v>256.02499999999998</v>
      </c>
      <c r="N5" s="33">
        <v>203.77500000000001</v>
      </c>
    </row>
    <row r="6" spans="1:14" ht="16.5" x14ac:dyDescent="0.3">
      <c r="A6" s="57" t="s">
        <v>343</v>
      </c>
      <c r="B6" s="60">
        <v>160</v>
      </c>
      <c r="C6" s="33"/>
      <c r="D6" s="33"/>
      <c r="E6" s="33"/>
      <c r="F6" s="33"/>
      <c r="G6" s="33"/>
      <c r="H6" s="33">
        <v>210</v>
      </c>
      <c r="I6" s="33"/>
      <c r="J6" s="33"/>
      <c r="K6" s="33">
        <v>275</v>
      </c>
      <c r="L6" s="33"/>
      <c r="M6" s="33">
        <v>210</v>
      </c>
      <c r="N6" s="33"/>
    </row>
    <row r="7" spans="1:14" ht="16.5" x14ac:dyDescent="0.3">
      <c r="A7" s="71" t="s">
        <v>461</v>
      </c>
      <c r="B7" s="60">
        <v>225</v>
      </c>
      <c r="C7" s="33">
        <v>245</v>
      </c>
      <c r="D7" s="33">
        <v>270</v>
      </c>
      <c r="E7" s="33">
        <v>150</v>
      </c>
      <c r="F7" s="33">
        <v>170</v>
      </c>
      <c r="G7" s="33"/>
      <c r="H7" s="33"/>
      <c r="I7" s="33"/>
      <c r="J7" s="33"/>
      <c r="K7" s="33">
        <v>200</v>
      </c>
      <c r="L7" s="33"/>
      <c r="M7" s="33">
        <v>180</v>
      </c>
      <c r="N7" s="33">
        <v>150</v>
      </c>
    </row>
    <row r="8" spans="1:14" ht="16.5" x14ac:dyDescent="0.3">
      <c r="A8" s="57" t="s">
        <v>466</v>
      </c>
      <c r="B8" s="60"/>
      <c r="C8" s="33">
        <v>330</v>
      </c>
      <c r="D8" s="33">
        <v>380</v>
      </c>
      <c r="E8" s="33"/>
      <c r="F8" s="33"/>
      <c r="G8" s="33">
        <v>510</v>
      </c>
      <c r="H8" s="33">
        <v>280</v>
      </c>
      <c r="I8" s="33"/>
      <c r="J8" s="33"/>
      <c r="K8" s="33">
        <v>225</v>
      </c>
      <c r="L8" s="33"/>
      <c r="M8" s="33"/>
      <c r="N8" s="33">
        <v>120</v>
      </c>
    </row>
    <row r="9" spans="1:14" ht="16.5" x14ac:dyDescent="0.3">
      <c r="A9" s="71" t="s">
        <v>44</v>
      </c>
      <c r="B9" s="60">
        <v>340</v>
      </c>
      <c r="C9" s="33">
        <v>375</v>
      </c>
      <c r="D9" s="33">
        <v>420</v>
      </c>
      <c r="E9" s="33">
        <v>200</v>
      </c>
      <c r="F9" s="33">
        <v>180</v>
      </c>
      <c r="G9" s="33">
        <v>420</v>
      </c>
      <c r="H9" s="33">
        <v>340</v>
      </c>
      <c r="I9" s="33"/>
      <c r="J9" s="33">
        <v>290</v>
      </c>
      <c r="K9" s="33">
        <v>290</v>
      </c>
      <c r="L9" s="33">
        <v>375</v>
      </c>
      <c r="M9" s="33">
        <v>230</v>
      </c>
      <c r="N9" s="33">
        <v>250</v>
      </c>
    </row>
    <row r="10" spans="1:14" ht="16.5" x14ac:dyDescent="0.3">
      <c r="A10" s="57" t="s">
        <v>552</v>
      </c>
      <c r="B10" s="60"/>
      <c r="C10" s="33"/>
      <c r="D10" s="33">
        <v>269.5</v>
      </c>
      <c r="E10" s="33"/>
      <c r="F10" s="33"/>
      <c r="G10" s="33"/>
      <c r="H10" s="33"/>
      <c r="I10" s="33">
        <v>192.5</v>
      </c>
      <c r="J10" s="33"/>
      <c r="K10" s="33">
        <v>250</v>
      </c>
      <c r="L10" s="33"/>
      <c r="M10" s="33"/>
      <c r="N10" s="33"/>
    </row>
    <row r="11" spans="1:14" ht="16.5" x14ac:dyDescent="0.3">
      <c r="A11" s="71" t="s">
        <v>61</v>
      </c>
      <c r="B11" s="60">
        <v>341</v>
      </c>
      <c r="C11" s="33"/>
      <c r="D11" s="33">
        <v>385</v>
      </c>
      <c r="E11" s="33"/>
      <c r="F11" s="33">
        <v>187</v>
      </c>
      <c r="G11" s="33"/>
      <c r="H11" s="33">
        <v>363</v>
      </c>
      <c r="I11" s="33"/>
      <c r="J11" s="33"/>
      <c r="K11" s="33">
        <v>264</v>
      </c>
      <c r="L11" s="33"/>
      <c r="M11" s="33">
        <v>308</v>
      </c>
      <c r="N11" s="33">
        <v>231</v>
      </c>
    </row>
    <row r="12" spans="1:14" ht="16.5" x14ac:dyDescent="0.3">
      <c r="A12" s="57" t="s">
        <v>508</v>
      </c>
      <c r="B12" s="60">
        <v>230</v>
      </c>
      <c r="C12" s="33"/>
      <c r="D12" s="33"/>
      <c r="E12" s="33"/>
      <c r="F12" s="33">
        <v>65</v>
      </c>
      <c r="G12" s="33"/>
      <c r="H12" s="33">
        <v>265</v>
      </c>
      <c r="I12" s="33"/>
      <c r="J12" s="33"/>
      <c r="K12" s="33"/>
      <c r="L12" s="33">
        <v>265</v>
      </c>
      <c r="M12" s="33">
        <v>170</v>
      </c>
      <c r="N12" s="33"/>
    </row>
    <row r="13" spans="1:14" ht="16.5" x14ac:dyDescent="0.3">
      <c r="A13" s="71" t="s">
        <v>507</v>
      </c>
      <c r="B13" s="60"/>
      <c r="C13" s="33"/>
      <c r="D13" s="33">
        <v>275</v>
      </c>
      <c r="E13" s="33">
        <v>100</v>
      </c>
      <c r="F13" s="33">
        <v>100</v>
      </c>
      <c r="G13" s="33"/>
      <c r="H13" s="33">
        <v>275</v>
      </c>
      <c r="I13" s="33"/>
      <c r="J13" s="33"/>
      <c r="K13" s="33"/>
      <c r="L13" s="33"/>
      <c r="M13" s="33"/>
      <c r="N13" s="33"/>
    </row>
    <row r="14" spans="1:14" ht="16.5" x14ac:dyDescent="0.3">
      <c r="A14" s="57" t="s">
        <v>518</v>
      </c>
      <c r="B14" s="60"/>
      <c r="C14" s="33">
        <v>319</v>
      </c>
      <c r="D14" s="33">
        <v>330</v>
      </c>
      <c r="E14" s="33">
        <v>165</v>
      </c>
      <c r="F14" s="33">
        <v>154</v>
      </c>
      <c r="G14" s="33"/>
      <c r="H14" s="33">
        <v>308</v>
      </c>
      <c r="I14" s="33"/>
      <c r="J14" s="33"/>
      <c r="K14" s="33">
        <v>264</v>
      </c>
      <c r="L14" s="33"/>
      <c r="M14" s="33">
        <v>220</v>
      </c>
      <c r="N14" s="33">
        <v>220</v>
      </c>
    </row>
    <row r="15" spans="1:14" ht="16.5" x14ac:dyDescent="0.3">
      <c r="A15" s="71" t="s">
        <v>522</v>
      </c>
      <c r="B15" s="60"/>
      <c r="C15" s="33"/>
      <c r="D15" s="33"/>
      <c r="E15" s="33"/>
      <c r="F15" s="33"/>
      <c r="G15" s="33"/>
      <c r="H15" s="33"/>
      <c r="I15" s="33"/>
      <c r="J15" s="33"/>
      <c r="K15" s="33">
        <v>204</v>
      </c>
      <c r="L15" s="33"/>
      <c r="M15" s="33"/>
      <c r="N15" s="33"/>
    </row>
    <row r="16" spans="1:14" ht="16.5" x14ac:dyDescent="0.3">
      <c r="A16" s="57" t="s">
        <v>467</v>
      </c>
      <c r="B16" s="60">
        <v>245</v>
      </c>
      <c r="C16" s="33"/>
      <c r="D16" s="33">
        <v>285</v>
      </c>
      <c r="E16" s="33">
        <v>159</v>
      </c>
      <c r="F16" s="33">
        <v>187</v>
      </c>
      <c r="G16" s="33"/>
      <c r="H16" s="33">
        <v>239</v>
      </c>
      <c r="I16" s="33"/>
      <c r="J16" s="33"/>
      <c r="K16" s="33">
        <v>234</v>
      </c>
      <c r="L16" s="33"/>
      <c r="M16" s="33"/>
      <c r="N16" s="33">
        <v>192</v>
      </c>
    </row>
    <row r="17" spans="1:14" ht="16.5" x14ac:dyDescent="0.3">
      <c r="A17" s="71" t="s">
        <v>524</v>
      </c>
      <c r="B17" s="60">
        <v>242</v>
      </c>
      <c r="C17" s="33">
        <v>242</v>
      </c>
      <c r="D17" s="33">
        <v>242</v>
      </c>
      <c r="E17" s="33">
        <v>99</v>
      </c>
      <c r="F17" s="33">
        <v>187</v>
      </c>
      <c r="G17" s="33"/>
      <c r="H17" s="33">
        <v>242</v>
      </c>
      <c r="I17" s="33"/>
      <c r="J17" s="33"/>
      <c r="K17" s="33">
        <v>203.5</v>
      </c>
      <c r="L17" s="33"/>
      <c r="M17" s="33">
        <v>104.5</v>
      </c>
      <c r="N17" s="33"/>
    </row>
    <row r="18" spans="1:14" ht="16.5" x14ac:dyDescent="0.3">
      <c r="A18" s="57" t="s">
        <v>62</v>
      </c>
      <c r="B18" s="60">
        <v>304.7</v>
      </c>
      <c r="C18" s="33"/>
      <c r="D18" s="33"/>
      <c r="E18" s="33"/>
      <c r="F18" s="33"/>
      <c r="G18" s="33"/>
      <c r="H18" s="33">
        <v>339.9</v>
      </c>
      <c r="I18" s="33"/>
      <c r="J18" s="33"/>
      <c r="K18" s="33">
        <v>275</v>
      </c>
      <c r="L18" s="33"/>
      <c r="M18" s="33">
        <v>227.7</v>
      </c>
      <c r="N18" s="33"/>
    </row>
    <row r="19" spans="1:14" ht="16.5" x14ac:dyDescent="0.3">
      <c r="A19" s="71" t="s">
        <v>529</v>
      </c>
      <c r="B19" s="60"/>
      <c r="C19" s="33"/>
      <c r="D19" s="33">
        <v>302.5</v>
      </c>
      <c r="E19" s="33"/>
      <c r="F19" s="33"/>
      <c r="G19" s="33"/>
      <c r="H19" s="33"/>
      <c r="I19" s="33"/>
      <c r="J19" s="33"/>
      <c r="K19" s="33">
        <v>187</v>
      </c>
      <c r="L19" s="33">
        <v>242</v>
      </c>
      <c r="M19" s="33"/>
      <c r="N19" s="33"/>
    </row>
    <row r="20" spans="1:14" ht="16.5" x14ac:dyDescent="0.3">
      <c r="A20" s="57" t="s">
        <v>469</v>
      </c>
      <c r="B20" s="60"/>
      <c r="C20" s="33"/>
      <c r="D20" s="33">
        <v>344</v>
      </c>
      <c r="E20" s="33"/>
      <c r="F20" s="33"/>
      <c r="G20" s="33"/>
      <c r="H20" s="33">
        <v>260</v>
      </c>
      <c r="I20" s="33"/>
      <c r="J20" s="33"/>
      <c r="K20" s="33">
        <v>250</v>
      </c>
      <c r="L20" s="33">
        <v>312</v>
      </c>
      <c r="M20" s="33">
        <v>219</v>
      </c>
      <c r="N20" s="33"/>
    </row>
    <row r="21" spans="1:14" ht="16.5" x14ac:dyDescent="0.3">
      <c r="A21" s="71" t="s">
        <v>277</v>
      </c>
      <c r="B21" s="60">
        <v>258.5</v>
      </c>
      <c r="C21" s="33">
        <v>308</v>
      </c>
      <c r="D21" s="33">
        <v>396.00000000000006</v>
      </c>
      <c r="E21" s="33">
        <v>220.00000000000003</v>
      </c>
      <c r="F21" s="33">
        <v>187.00000000000003</v>
      </c>
      <c r="G21" s="33">
        <v>462.00000000000006</v>
      </c>
      <c r="H21" s="33">
        <v>275</v>
      </c>
      <c r="I21" s="33"/>
      <c r="J21" s="33">
        <v>236.50000000000003</v>
      </c>
      <c r="K21" s="33">
        <v>236.50000000000003</v>
      </c>
      <c r="L21" s="33">
        <v>352</v>
      </c>
      <c r="M21" s="33">
        <v>275</v>
      </c>
      <c r="N21" s="33">
        <v>253.00000000000003</v>
      </c>
    </row>
    <row r="22" spans="1:14" ht="16.5" x14ac:dyDescent="0.3">
      <c r="A22" s="57" t="s">
        <v>82</v>
      </c>
      <c r="B22" s="60"/>
      <c r="C22" s="33"/>
      <c r="D22" s="33">
        <v>308</v>
      </c>
      <c r="E22" s="33">
        <v>176</v>
      </c>
      <c r="F22" s="33">
        <v>154</v>
      </c>
      <c r="G22" s="33">
        <v>385.00000000000006</v>
      </c>
      <c r="H22" s="33"/>
      <c r="I22" s="33"/>
      <c r="J22" s="33"/>
      <c r="K22" s="33">
        <v>242.00000000000003</v>
      </c>
      <c r="L22" s="33">
        <v>275</v>
      </c>
      <c r="M22" s="33"/>
      <c r="N22" s="33"/>
    </row>
    <row r="23" spans="1:14" ht="16.5" x14ac:dyDescent="0.3">
      <c r="A23" s="71" t="s">
        <v>481</v>
      </c>
      <c r="B23" s="60">
        <v>264</v>
      </c>
      <c r="C23" s="33"/>
      <c r="D23" s="33">
        <v>462</v>
      </c>
      <c r="E23" s="33">
        <v>187</v>
      </c>
      <c r="F23" s="33">
        <v>154</v>
      </c>
      <c r="G23" s="33"/>
      <c r="H23" s="33">
        <v>330</v>
      </c>
      <c r="I23" s="33"/>
      <c r="J23" s="33"/>
      <c r="K23" s="33">
        <v>297</v>
      </c>
      <c r="L23" s="33"/>
      <c r="M23" s="33">
        <v>198</v>
      </c>
      <c r="N23" s="33"/>
    </row>
    <row r="24" spans="1:14" ht="16.5" x14ac:dyDescent="0.3">
      <c r="A24" s="57" t="s">
        <v>452</v>
      </c>
      <c r="B24" s="60">
        <v>352</v>
      </c>
      <c r="C24" s="33">
        <v>396</v>
      </c>
      <c r="D24" s="33">
        <v>396</v>
      </c>
      <c r="E24" s="33">
        <v>225.5</v>
      </c>
      <c r="F24" s="33">
        <v>242</v>
      </c>
      <c r="G24" s="33"/>
      <c r="H24" s="33"/>
      <c r="I24" s="33"/>
      <c r="J24" s="33"/>
      <c r="K24" s="33">
        <v>319</v>
      </c>
      <c r="L24" s="33"/>
      <c r="M24" s="33">
        <v>260</v>
      </c>
      <c r="N24" s="33"/>
    </row>
    <row r="25" spans="1:14" ht="16.5" x14ac:dyDescent="0.3">
      <c r="A25" s="71" t="s">
        <v>556</v>
      </c>
      <c r="B25" s="60"/>
      <c r="C25" s="33"/>
      <c r="D25" s="33">
        <v>363.00000000000006</v>
      </c>
      <c r="E25" s="33">
        <v>126.50000000000001</v>
      </c>
      <c r="F25" s="33"/>
      <c r="G25" s="33"/>
      <c r="H25" s="33"/>
      <c r="I25" s="33"/>
      <c r="J25" s="33"/>
      <c r="K25" s="33"/>
      <c r="L25" s="33">
        <v>319</v>
      </c>
      <c r="M25" s="33"/>
      <c r="N25" s="33"/>
    </row>
    <row r="26" spans="1:14" ht="16.5" x14ac:dyDescent="0.3">
      <c r="A26" s="57" t="s">
        <v>488</v>
      </c>
      <c r="B26" s="60"/>
      <c r="C26" s="33">
        <v>335</v>
      </c>
      <c r="D26" s="33"/>
      <c r="E26" s="33"/>
      <c r="F26" s="33"/>
      <c r="G26" s="33"/>
      <c r="H26" s="33">
        <v>310</v>
      </c>
      <c r="I26" s="33"/>
      <c r="J26" s="33"/>
      <c r="K26" s="33">
        <v>275</v>
      </c>
      <c r="L26" s="33"/>
      <c r="M26" s="33"/>
      <c r="N26" s="33"/>
    </row>
    <row r="27" spans="1:14" ht="16.5" x14ac:dyDescent="0.3">
      <c r="A27" s="71" t="s">
        <v>444</v>
      </c>
      <c r="B27" s="60"/>
      <c r="C27" s="33">
        <v>220</v>
      </c>
      <c r="D27" s="33">
        <v>231</v>
      </c>
      <c r="E27" s="33"/>
      <c r="F27" s="33">
        <v>148.5</v>
      </c>
      <c r="G27" s="33"/>
      <c r="H27" s="33"/>
      <c r="I27" s="33"/>
      <c r="J27" s="33"/>
      <c r="K27" s="33">
        <v>203.5</v>
      </c>
      <c r="L27" s="33"/>
      <c r="M27" s="33">
        <v>210</v>
      </c>
      <c r="N27" s="33"/>
    </row>
    <row r="28" spans="1:14" ht="16.5" x14ac:dyDescent="0.3">
      <c r="A28" s="57" t="s">
        <v>492</v>
      </c>
      <c r="B28" s="60">
        <v>242</v>
      </c>
      <c r="C28" s="33"/>
      <c r="D28" s="33">
        <v>286</v>
      </c>
      <c r="E28" s="33"/>
      <c r="F28" s="33"/>
      <c r="G28" s="33"/>
      <c r="H28" s="33"/>
      <c r="I28" s="33"/>
      <c r="J28" s="33"/>
      <c r="K28" s="33"/>
      <c r="L28" s="33"/>
      <c r="M28" s="33">
        <v>165</v>
      </c>
      <c r="N28" s="33"/>
    </row>
    <row r="29" spans="1:14" ht="16.5" x14ac:dyDescent="0.3">
      <c r="A29" s="71" t="s">
        <v>493</v>
      </c>
      <c r="B29" s="60"/>
      <c r="C29" s="33"/>
      <c r="D29" s="33"/>
      <c r="E29" s="33">
        <v>110</v>
      </c>
      <c r="F29" s="33">
        <v>95</v>
      </c>
      <c r="G29" s="33"/>
      <c r="H29" s="33">
        <v>200</v>
      </c>
      <c r="I29" s="33"/>
      <c r="J29" s="33"/>
      <c r="K29" s="33">
        <v>180</v>
      </c>
      <c r="L29" s="33"/>
      <c r="M29" s="33"/>
      <c r="N29" s="33"/>
    </row>
    <row r="30" spans="1:14" ht="16.5" x14ac:dyDescent="0.3">
      <c r="A30" s="57" t="s">
        <v>557</v>
      </c>
      <c r="B30" s="60"/>
      <c r="C30" s="33"/>
      <c r="D30" s="33">
        <v>160</v>
      </c>
      <c r="E30" s="33"/>
      <c r="F30" s="33"/>
      <c r="G30" s="33"/>
      <c r="H30" s="33"/>
      <c r="I30" s="33"/>
      <c r="J30" s="33"/>
      <c r="K30" s="33"/>
      <c r="L30" s="33"/>
      <c r="M30" s="33"/>
      <c r="N30" s="33"/>
    </row>
    <row r="31" spans="1:14" ht="16.5" x14ac:dyDescent="0.3">
      <c r="A31" s="71" t="s">
        <v>279</v>
      </c>
      <c r="B31" s="60">
        <v>275</v>
      </c>
      <c r="C31" s="33"/>
      <c r="D31" s="33">
        <v>308</v>
      </c>
      <c r="E31" s="33"/>
      <c r="F31" s="33"/>
      <c r="G31" s="33"/>
      <c r="H31" s="33"/>
      <c r="I31" s="33"/>
      <c r="J31" s="33"/>
      <c r="K31" s="33"/>
      <c r="L31" s="33"/>
      <c r="M31" s="33">
        <v>187</v>
      </c>
      <c r="N31" s="33"/>
    </row>
    <row r="32" spans="1:14" ht="16.5" x14ac:dyDescent="0.3">
      <c r="A32" s="57" t="s">
        <v>426</v>
      </c>
      <c r="B32" s="60">
        <v>265</v>
      </c>
      <c r="C32" s="33"/>
      <c r="D32" s="33"/>
      <c r="E32" s="33">
        <v>170</v>
      </c>
      <c r="F32" s="33">
        <v>140</v>
      </c>
      <c r="G32" s="33"/>
      <c r="H32" s="33">
        <v>420</v>
      </c>
      <c r="I32" s="33"/>
      <c r="J32" s="33"/>
      <c r="K32" s="33"/>
      <c r="L32" s="33"/>
      <c r="M32" s="33"/>
      <c r="N32" s="33"/>
    </row>
    <row r="33" spans="1:14" ht="16.5" x14ac:dyDescent="0.3">
      <c r="A33" s="71" t="s">
        <v>68</v>
      </c>
      <c r="B33" s="60">
        <v>286</v>
      </c>
      <c r="C33" s="33">
        <v>341</v>
      </c>
      <c r="D33" s="33">
        <v>396</v>
      </c>
      <c r="E33" s="33">
        <v>165</v>
      </c>
      <c r="F33" s="33">
        <v>132</v>
      </c>
      <c r="G33" s="33"/>
      <c r="H33" s="33">
        <v>319</v>
      </c>
      <c r="I33" s="33"/>
      <c r="J33" s="33"/>
      <c r="K33" s="33">
        <v>242</v>
      </c>
      <c r="L33" s="33">
        <v>374</v>
      </c>
      <c r="M33" s="33">
        <v>264</v>
      </c>
      <c r="N33" s="33">
        <v>209</v>
      </c>
    </row>
    <row r="34" spans="1:14" ht="16.5" x14ac:dyDescent="0.3">
      <c r="A34" s="57" t="s">
        <v>501</v>
      </c>
      <c r="B34" s="60">
        <v>231</v>
      </c>
      <c r="C34" s="33"/>
      <c r="D34" s="33">
        <v>275</v>
      </c>
      <c r="E34" s="33"/>
      <c r="F34" s="33"/>
      <c r="G34" s="33"/>
      <c r="H34" s="33"/>
      <c r="I34" s="33"/>
      <c r="J34" s="33"/>
      <c r="K34" s="33">
        <v>209</v>
      </c>
      <c r="L34" s="33"/>
      <c r="M34" s="33"/>
      <c r="N34" s="33">
        <v>165</v>
      </c>
    </row>
    <row r="35" spans="1:14" ht="16.5" x14ac:dyDescent="0.3">
      <c r="A35" s="71" t="s">
        <v>536</v>
      </c>
      <c r="B35" s="60">
        <v>271.7</v>
      </c>
      <c r="C35" s="33"/>
      <c r="D35" s="33"/>
      <c r="E35" s="33"/>
      <c r="F35" s="33"/>
      <c r="G35" s="33"/>
      <c r="H35" s="33">
        <v>344.85</v>
      </c>
      <c r="I35" s="33"/>
      <c r="J35" s="33"/>
      <c r="K35" s="33"/>
      <c r="L35" s="33"/>
      <c r="M35" s="33">
        <v>214.23</v>
      </c>
      <c r="N35" s="33"/>
    </row>
    <row r="36" spans="1:14" ht="16.5" x14ac:dyDescent="0.3">
      <c r="A36" s="57" t="s">
        <v>558</v>
      </c>
      <c r="B36" s="60">
        <v>255</v>
      </c>
      <c r="C36" s="33"/>
      <c r="D36" s="33"/>
      <c r="E36" s="33">
        <v>200</v>
      </c>
      <c r="F36" s="33">
        <v>145</v>
      </c>
      <c r="G36" s="33"/>
      <c r="H36" s="33">
        <v>270</v>
      </c>
      <c r="I36" s="33"/>
      <c r="J36" s="33"/>
      <c r="K36" s="33">
        <v>210</v>
      </c>
      <c r="L36" s="33"/>
      <c r="M36" s="33"/>
      <c r="N36" s="33"/>
    </row>
    <row r="37" spans="1:14" ht="17.25" thickBot="1" x14ac:dyDescent="0.35">
      <c r="A37" s="76" t="s">
        <v>256</v>
      </c>
      <c r="B37" s="62">
        <v>245</v>
      </c>
      <c r="C37" s="39">
        <v>305</v>
      </c>
      <c r="D37" s="39">
        <v>430</v>
      </c>
      <c r="E37" s="39">
        <v>145</v>
      </c>
      <c r="F37" s="39">
        <v>145</v>
      </c>
      <c r="G37" s="39"/>
      <c r="H37" s="39"/>
      <c r="I37" s="39"/>
      <c r="J37" s="39">
        <v>175</v>
      </c>
      <c r="K37" s="39">
        <v>215</v>
      </c>
      <c r="L37" s="39">
        <v>345</v>
      </c>
      <c r="M37" s="39">
        <v>215</v>
      </c>
      <c r="N37" s="39">
        <v>185</v>
      </c>
    </row>
    <row r="38" spans="1:14" ht="15.75" thickTop="1" x14ac:dyDescent="0.25"/>
    <row r="39" spans="1:14" x14ac:dyDescent="0.25">
      <c r="A39" s="48" t="s">
        <v>186</v>
      </c>
      <c r="B39" s="41">
        <f>AVERAGE(B4:B37)</f>
        <v>264.88947368421049</v>
      </c>
      <c r="C39" s="41">
        <f t="shared" ref="C39:N39" si="0">AVERAGE(C4:C37)</f>
        <v>312.96875</v>
      </c>
      <c r="D39" s="41">
        <f t="shared" si="0"/>
        <v>330.99900000000002</v>
      </c>
      <c r="E39" s="41">
        <f t="shared" si="0"/>
        <v>163.33194444444445</v>
      </c>
      <c r="F39" s="41">
        <f t="shared" si="0"/>
        <v>154.46250000000001</v>
      </c>
      <c r="G39" s="41">
        <f t="shared" si="0"/>
        <v>449.45</v>
      </c>
      <c r="H39" s="41">
        <f t="shared" si="0"/>
        <v>296.05833333333334</v>
      </c>
      <c r="I39" s="41">
        <f t="shared" si="0"/>
        <v>192.5</v>
      </c>
      <c r="J39" s="41">
        <f t="shared" si="0"/>
        <v>222.875</v>
      </c>
      <c r="K39" s="41">
        <f t="shared" si="0"/>
        <v>239.61346153846154</v>
      </c>
      <c r="L39" s="41">
        <f t="shared" si="0"/>
        <v>315.89999999999998</v>
      </c>
      <c r="M39" s="41">
        <f t="shared" si="0"/>
        <v>217.17275000000001</v>
      </c>
      <c r="N39" s="41">
        <f t="shared" si="0"/>
        <v>198.23125000000002</v>
      </c>
    </row>
    <row r="40" spans="1:14" x14ac:dyDescent="0.25">
      <c r="A40" s="48" t="s">
        <v>187</v>
      </c>
      <c r="B40" s="41">
        <f>STDEV(B4:B37)</f>
        <v>46.030785528537983</v>
      </c>
      <c r="C40" s="41">
        <f t="shared" ref="C40:N40" si="1">STDEV(C4:C37)</f>
        <v>53.460162658537364</v>
      </c>
      <c r="D40" s="41">
        <f t="shared" si="1"/>
        <v>72.48462497891073</v>
      </c>
      <c r="E40" s="41">
        <f t="shared" si="1"/>
        <v>37.336756260494269</v>
      </c>
      <c r="F40" s="41">
        <f t="shared" si="1"/>
        <v>38.567462680756925</v>
      </c>
      <c r="G40" s="41">
        <f t="shared" si="1"/>
        <v>48.160019725909564</v>
      </c>
      <c r="H40" s="41">
        <f t="shared" si="1"/>
        <v>54.751797535179854</v>
      </c>
      <c r="I40" s="49" t="e">
        <f t="shared" si="1"/>
        <v>#DIV/0!</v>
      </c>
      <c r="J40" s="41">
        <f t="shared" si="1"/>
        <v>51.846528331220021</v>
      </c>
      <c r="K40" s="41">
        <f t="shared" si="1"/>
        <v>36.095522042747376</v>
      </c>
      <c r="L40" s="41">
        <f t="shared" si="1"/>
        <v>45.972092984041268</v>
      </c>
      <c r="M40" s="41">
        <f t="shared" si="1"/>
        <v>44.721222251533476</v>
      </c>
      <c r="N40" s="41">
        <f t="shared" si="1"/>
        <v>39.475779578058379</v>
      </c>
    </row>
    <row r="41" spans="1:14" x14ac:dyDescent="0.25">
      <c r="A41" s="48" t="s">
        <v>188</v>
      </c>
      <c r="B41" s="41">
        <f>SUM(B39:B40)</f>
        <v>310.92025921274848</v>
      </c>
      <c r="C41" s="41">
        <f t="shared" ref="C41:N41" si="2">SUM(C39:C40)</f>
        <v>366.42891265853734</v>
      </c>
      <c r="D41" s="41">
        <f t="shared" si="2"/>
        <v>403.48362497891077</v>
      </c>
      <c r="E41" s="41">
        <f t="shared" si="2"/>
        <v>200.66870070493871</v>
      </c>
      <c r="F41" s="41">
        <f t="shared" si="2"/>
        <v>193.02996268075694</v>
      </c>
      <c r="G41" s="41">
        <f t="shared" si="2"/>
        <v>497.61001972590952</v>
      </c>
      <c r="H41" s="41">
        <f t="shared" si="2"/>
        <v>350.81013086851317</v>
      </c>
      <c r="I41" s="49" t="e">
        <f t="shared" si="2"/>
        <v>#DIV/0!</v>
      </c>
      <c r="J41" s="41">
        <f t="shared" si="2"/>
        <v>274.72152833122004</v>
      </c>
      <c r="K41" s="41">
        <f t="shared" si="2"/>
        <v>275.70898358120894</v>
      </c>
      <c r="L41" s="41">
        <f t="shared" si="2"/>
        <v>361.87209298404127</v>
      </c>
      <c r="M41" s="41">
        <f t="shared" si="2"/>
        <v>261.89397225153346</v>
      </c>
      <c r="N41" s="41">
        <f t="shared" si="2"/>
        <v>237.70702957805838</v>
      </c>
    </row>
    <row r="43" spans="1:14" x14ac:dyDescent="0.25">
      <c r="A43" s="72" t="s">
        <v>195</v>
      </c>
    </row>
    <row r="44" spans="1:14" x14ac:dyDescent="0.25">
      <c r="A44" s="43" t="s">
        <v>193</v>
      </c>
    </row>
    <row r="45" spans="1:14" x14ac:dyDescent="0.25">
      <c r="A45" s="44" t="s">
        <v>191</v>
      </c>
      <c r="B45" s="45" t="s">
        <v>192</v>
      </c>
    </row>
    <row r="46" spans="1:14" x14ac:dyDescent="0.25">
      <c r="A46" s="46" t="s">
        <v>189</v>
      </c>
      <c r="B46" s="47" t="s">
        <v>190</v>
      </c>
    </row>
  </sheetData>
  <mergeCells count="1">
    <mergeCell ref="B1:N1"/>
  </mergeCells>
  <conditionalFormatting pivot="1" sqref="B4:N37">
    <cfRule type="cellIs" dxfId="73" priority="4" operator="greaterThan">
      <formula>B$41</formula>
    </cfRule>
  </conditionalFormatting>
  <conditionalFormatting pivot="1" sqref="B4:N37">
    <cfRule type="cellIs" dxfId="72" priority="3" operator="between">
      <formula>B$39</formula>
      <formula>B$41</formula>
    </cfRule>
  </conditionalFormatting>
  <conditionalFormatting pivot="1" sqref="B4:N37">
    <cfRule type="cellIs" dxfId="71" priority="2" operator="lessThan">
      <formula>B$39</formula>
    </cfRule>
  </conditionalFormatting>
  <conditionalFormatting pivot="1" sqref="B4:N37">
    <cfRule type="containsBlanks" dxfId="70" priority="1">
      <formula>LEN(TRIM(B4))=0</formula>
    </cfRule>
  </conditionalFormatting>
  <hyperlinks>
    <hyperlink ref="A1" location="Summary!A1" display="Link to SUMMARY Worksheet" xr:uid="{C9362C94-0AAA-4E48-8B3C-978F9217F4B7}"/>
  </hyperlinks>
  <pageMargins left="0.7" right="0.7" top="0.75" bottom="0.75" header="0.3" footer="0.3"/>
  <headerFooter>
    <oddHeader>&amp;C&amp;"Calibri"&amp;12&amp;KFF0000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1c836ab-39d9-4702-a809-9a77a56cf4d8">
      <Terms xmlns="http://schemas.microsoft.com/office/infopath/2007/PartnerControls"/>
    </lcf76f155ced4ddcb4097134ff3c332f>
    <TaxCatchAll xmlns="f5c7d007-6df5-45e2-bb14-fcd9f141558d"/>
    <Comments xmlns="01c836ab-39d9-4702-a809-9a77a56cf4d8" xsi:nil="true"/>
    <ACCEPTED xmlns="01c836ab-39d9-4702-a809-9a77a56cf4d8">true</ACCEPTED>
    <TRIMMED1 xmlns="01c836ab-39d9-4702-a809-9a77a56cf4d8" xsi:nil="true"/>
    <TRIMMED xmlns="01c836ab-39d9-4702-a809-9a77a56cf4d8">false</TRIMMED>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7F900949C1674995DC19F5AEC49536" ma:contentTypeVersion="19" ma:contentTypeDescription="Create a new document." ma:contentTypeScope="" ma:versionID="4816ebdc6b15548210d5a6581137798a">
  <xsd:schema xmlns:xsd="http://www.w3.org/2001/XMLSchema" xmlns:xs="http://www.w3.org/2001/XMLSchema" xmlns:p="http://schemas.microsoft.com/office/2006/metadata/properties" xmlns:ns2="f5c7d007-6df5-45e2-bb14-fcd9f141558d" xmlns:ns3="01c836ab-39d9-4702-a809-9a77a56cf4d8" targetNamespace="http://schemas.microsoft.com/office/2006/metadata/properties" ma:root="true" ma:fieldsID="c509c44444235eeedf28b880f786f255" ns2:_="" ns3:_="">
    <xsd:import namespace="f5c7d007-6df5-45e2-bb14-fcd9f141558d"/>
    <xsd:import namespace="01c836ab-39d9-4702-a809-9a77a56cf4d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TRIMMED"/>
                <xsd:element ref="ns3:TRIMMED1" minOccurs="0"/>
                <xsd:element ref="ns3:MediaServiceObjectDetectorVersions" minOccurs="0"/>
                <xsd:element ref="ns3:ACCEPTED" minOccurs="0"/>
                <xsd:element ref="ns3:MediaServiceSearchProperties" minOccurs="0"/>
                <xsd:element ref="ns3:Comments" minOccurs="0"/>
                <xsd:element ref="ns3:MediaServiceDateTaken" minOccurs="0"/>
                <xsd:element ref="ns3:MediaServiceGenerationTime" minOccurs="0"/>
                <xsd:element ref="ns3:MediaServiceEventHashCode"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c7d007-6df5-45e2-bb14-fcd9f141558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4d26ebc6-b0d5-41f3-9bea-3baa1bf2bdcd}" ma:internalName="TaxCatchAll" ma:showField="CatchAllData" ma:web="f5c7d007-6df5-45e2-bb14-fcd9f14155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c836ab-39d9-4702-a809-9a77a56cf4d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TRIMMED" ma:index="14" ma:displayName="TRIMMED" ma:default="0" ma:description="Usage Stats" ma:format="Dropdown" ma:internalName="TRIMMED">
      <xsd:simpleType>
        <xsd:restriction base="dms:Boolean"/>
      </xsd:simpleType>
    </xsd:element>
    <xsd:element name="TRIMMED1" ma:index="15" nillable="true" ma:displayName="TRIMMED1" ma:description="Stats" ma:format="Dropdown" ma:internalName="TRIMMED1">
      <xsd:simpleType>
        <xsd:restriction base="dms:Choice">
          <xsd:enumeration value="Yes"/>
          <xsd:enumeration value="No"/>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ACCEPTED" ma:index="17" nillable="true" ma:displayName="ACCEPTED" ma:default="1" ma:format="Dropdown" ma:internalName="ACCEPTED">
      <xsd:simpleType>
        <xsd:restriction base="dms:Boolea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Comments" ma:index="19" nillable="true" ma:displayName="Comments" ma:format="Dropdown" ma:internalName="Comments">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ebd1d07-dfa9-44ce-be9f-3bcf6381f533" ma:termSetId="09814cd3-568e-fe90-9814-8d621ff8fb84" ma:anchorId="fba54fb3-c3e1-fe81-a776-ca4b69148c4d" ma:open="true" ma:isKeyword="false">
      <xsd:complexType>
        <xsd:sequence>
          <xsd:element ref="pc:Terms" minOccurs="0" maxOccurs="1"/>
        </xsd:sequence>
      </xsd:complexType>
    </xsd:element>
    <xsd:element name="MediaServiceOCR" ma:index="26"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21BAAC-91CA-4C7B-A034-517FC93E854E}">
  <ds:schemaRefs>
    <ds:schemaRef ds:uri="01c836ab-39d9-4702-a809-9a77a56cf4d8"/>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f5c7d007-6df5-45e2-bb14-fcd9f141558d"/>
    <ds:schemaRef ds:uri="http://www.w3.org/XML/1998/namespace"/>
    <ds:schemaRef ds:uri="http://purl.org/dc/dcmitype/"/>
  </ds:schemaRefs>
</ds:datastoreItem>
</file>

<file path=customXml/itemProps2.xml><?xml version="1.0" encoding="utf-8"?>
<ds:datastoreItem xmlns:ds="http://schemas.openxmlformats.org/officeDocument/2006/customXml" ds:itemID="{FFBD41A6-49D7-4773-90DC-8968211F62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c7d007-6df5-45e2-bb14-fcd9f141558d"/>
    <ds:schemaRef ds:uri="01c836ab-39d9-4702-a809-9a77a56cf4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BC831B-67F0-4A82-A210-9BED224976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44</vt:i4>
      </vt:variant>
    </vt:vector>
  </HeadingPairs>
  <TitlesOfParts>
    <vt:vector size="44" baseType="lpstr">
      <vt:lpstr>INDEX</vt:lpstr>
      <vt:lpstr>Contact Details</vt:lpstr>
      <vt:lpstr>Service Categories</vt:lpstr>
      <vt:lpstr>Document Control</vt:lpstr>
      <vt:lpstr>1. Acoustics MATRIX</vt:lpstr>
      <vt:lpstr>1. Acoustics MASTER</vt:lpstr>
      <vt:lpstr>2. Civil Eng MATRIX</vt:lpstr>
      <vt:lpstr>2. Civil Eng MASTER</vt:lpstr>
      <vt:lpstr>3. Electrical Eng MATRIX</vt:lpstr>
      <vt:lpstr>3. Electrical Eng MASTER</vt:lpstr>
      <vt:lpstr>4. Fire Eng MATRIX</vt:lpstr>
      <vt:lpstr>4. Fire Eng MASTER</vt:lpstr>
      <vt:lpstr>5. Hydraulic Eng MATRIX</vt:lpstr>
      <vt:lpstr>5. Hydraulic Eng MASTER</vt:lpstr>
      <vt:lpstr>6. Mechanical Eng MATRIX</vt:lpstr>
      <vt:lpstr>6. Mechanical Eng MASTER</vt:lpstr>
      <vt:lpstr>7. Structural Eng MATRIX</vt:lpstr>
      <vt:lpstr>7. Structural Eng MASTER</vt:lpstr>
      <vt:lpstr>8. Vertical Transport MATRIX</vt:lpstr>
      <vt:lpstr>8. Vertical Transport MASTER</vt:lpstr>
      <vt:lpstr>9. Building Design MATRIX</vt:lpstr>
      <vt:lpstr>9. Building Design MASTER</vt:lpstr>
      <vt:lpstr>10. ESD MATRIX</vt:lpstr>
      <vt:lpstr>10. ESD MASTER</vt:lpstr>
      <vt:lpstr>11. Land Surveying MATRIX</vt:lpstr>
      <vt:lpstr>11. Land Surveying MASTER</vt:lpstr>
      <vt:lpstr>12. Enviro Svcs MATRIX</vt:lpstr>
      <vt:lpstr>12. Enviro Svcs MASTER</vt:lpstr>
      <vt:lpstr>13. Security MATRIX</vt:lpstr>
      <vt:lpstr>13. Security MASTER</vt:lpstr>
      <vt:lpstr>14. Time Planning MATRIX</vt:lpstr>
      <vt:lpstr>14. Time Planning MASTER</vt:lpstr>
      <vt:lpstr>15. Traffic MATRIX</vt:lpstr>
      <vt:lpstr>15. Traffic MASTER</vt:lpstr>
      <vt:lpstr>16. Independent Super MATRIX</vt:lpstr>
      <vt:lpstr>16. Independent Super MASTER</vt:lpstr>
      <vt:lpstr>17. Geotech MATRIX</vt:lpstr>
      <vt:lpstr>17. Geotech MASTER</vt:lpstr>
      <vt:lpstr>18. Landscape MATRIX</vt:lpstr>
      <vt:lpstr>18. Landscape MASTER</vt:lpstr>
      <vt:lpstr>19. Haz Mat Inspections MATRIX</vt:lpstr>
      <vt:lpstr>19. Haz Mat Inspections MASTER</vt:lpstr>
      <vt:lpstr>20. BIM MATRIX</vt:lpstr>
      <vt:lpstr>20. BIM MASTER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Livingston, Madeline</dc:creator>
  <cp:lastModifiedBy>Gale, Adam</cp:lastModifiedBy>
  <dcterms:created xsi:type="dcterms:W3CDTF">2025-10-16T06:58:35Z</dcterms:created>
  <dcterms:modified xsi:type="dcterms:W3CDTF">2026-04-10T03:03:27Z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0x010100D77F900949C1674995DC19F5AEC49536</vt:lpwstr>
  </property>
  <property fmtid="{D5CDD505-2E9C-101B-9397-08002B2CF9AE}" pid="3" name="MSIP_Label_c4b26fd5-3efd-4a20-8a20-f4af9baafd95_Enabled">
    <vt:lpwstr>true</vt:lpwstr>
  </property>
  <property fmtid="{D5CDD505-2E9C-101B-9397-08002B2CF9AE}" pid="4" name="MSIP_Label_c4b26fd5-3efd-4a20-8a20-f4af9baafd95_SetDate">
    <vt:lpwstr>2025-10-22T04:14:52Z</vt:lpwstr>
  </property>
  <property fmtid="{D5CDD505-2E9C-101B-9397-08002B2CF9AE}" pid="5" name="MSIP_Label_c4b26fd5-3efd-4a20-8a20-f4af9baafd95_Method">
    <vt:lpwstr>Privileged</vt:lpwstr>
  </property>
  <property fmtid="{D5CDD505-2E9C-101B-9397-08002B2CF9AE}" pid="6" name="MSIP_Label_c4b26fd5-3efd-4a20-8a20-f4af9baafd95_Name">
    <vt:lpwstr>Official</vt:lpwstr>
  </property>
  <property fmtid="{D5CDD505-2E9C-101B-9397-08002B2CF9AE}" pid="7" name="MSIP_Label_c4b26fd5-3efd-4a20-8a20-f4af9baafd95_SiteId">
    <vt:lpwstr>b734b102-a267-429a-b45e-460c8ad63ae2</vt:lpwstr>
  </property>
  <property fmtid="{D5CDD505-2E9C-101B-9397-08002B2CF9AE}" pid="8" name="MSIP_Label_c4b26fd5-3efd-4a20-8a20-f4af9baafd95_ActionId">
    <vt:lpwstr>f41067d2-76c2-4260-8342-51b5e8fc0b02</vt:lpwstr>
  </property>
  <property fmtid="{D5CDD505-2E9C-101B-9397-08002B2CF9AE}" pid="9" name="MSIP_Label_c4b26fd5-3efd-4a20-8a20-f4af9baafd95_ContentBits">
    <vt:lpwstr>1</vt:lpwstr>
  </property>
  <property fmtid="{D5CDD505-2E9C-101B-9397-08002B2CF9AE}" pid="10" name="MSIP_Label_c4b26fd5-3efd-4a20-8a20-f4af9baafd95_Tag">
    <vt:lpwstr>10, 0, 1, 1</vt:lpwstr>
  </property>
  <property fmtid="{D5CDD505-2E9C-101B-9397-08002B2CF9AE}" pid="11" name="MediaServiceImageTags">
    <vt:lpwstr/>
  </property>
</Properties>
</file>